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<sst xmlns="http://schemas.openxmlformats.org/spreadsheetml/2006/main" count="269" uniqueCount="201">
  <si>
    <t>MASKING TAPE</t>
  </si>
  <si>
    <t>SCOTCH TAPE</t>
  </si>
  <si>
    <t>ALCOHOL</t>
  </si>
  <si>
    <t>HIBITANE</t>
  </si>
  <si>
    <t>GENTAMICINA IV</t>
  </si>
  <si>
    <t>TRIMETOPRIM SULFA PO</t>
  </si>
  <si>
    <t>UNASYN IV</t>
  </si>
  <si>
    <t>ALBENDAZOLE PO</t>
  </si>
  <si>
    <t>DUCT TAPE</t>
  </si>
  <si>
    <t>GENERAL</t>
  </si>
  <si>
    <t>*</t>
  </si>
  <si>
    <t>ZINC</t>
  </si>
  <si>
    <t>Quantity</t>
  </si>
  <si>
    <t>Quanity Used Monthly</t>
  </si>
  <si>
    <t>Monthly Cost In Quetzales</t>
  </si>
  <si>
    <t>PENS BLUE INK</t>
  </si>
  <si>
    <t>PENS BLACK INK</t>
  </si>
  <si>
    <t>ERASERS</t>
  </si>
  <si>
    <t>8 CM CLIPS</t>
  </si>
  <si>
    <t>PAPER CLIPS</t>
  </si>
  <si>
    <t>MANILLA FOLDERS</t>
  </si>
  <si>
    <t>STAPLES</t>
  </si>
  <si>
    <t>PENCILS</t>
  </si>
  <si>
    <t xml:space="preserve">PENCIL SHARPENER </t>
  </si>
  <si>
    <t>COLOR INK</t>
  </si>
  <si>
    <t>BLACK INK</t>
  </si>
  <si>
    <t>BABY LOTION</t>
  </si>
  <si>
    <t>LARGE DISPOSABLE DIAPERS</t>
  </si>
  <si>
    <t>MEDIUM DISPOSABLE DIAPERS</t>
  </si>
  <si>
    <t>SMALL DISPOSABLE DIAPERS</t>
  </si>
  <si>
    <t>BABY SHAMPOO</t>
  </si>
  <si>
    <t>BABY WIPES</t>
  </si>
  <si>
    <t>COTTON</t>
  </si>
  <si>
    <t>KITCHEN SUPPLIES</t>
  </si>
  <si>
    <t>OLIVE OIL</t>
  </si>
  <si>
    <t>GARLIC</t>
  </si>
  <si>
    <t>RICE</t>
  </si>
  <si>
    <t>SUGAR 5LBS</t>
  </si>
  <si>
    <t>COFFEE</t>
  </si>
  <si>
    <t>INSTANT COFFEE</t>
  </si>
  <si>
    <t>RED MEAT</t>
  </si>
  <si>
    <t xml:space="preserve">RICE CEREAL </t>
  </si>
  <si>
    <t>INFANT WHEAT CEREAL</t>
  </si>
  <si>
    <t>CONDIMENTS</t>
  </si>
  <si>
    <t>CREAM</t>
  </si>
  <si>
    <t>BEANS</t>
  </si>
  <si>
    <t>FRUIT</t>
  </si>
  <si>
    <t>WHEAT FLOUR</t>
  </si>
  <si>
    <t>EGGS</t>
  </si>
  <si>
    <t>PEANUT BUTTER</t>
  </si>
  <si>
    <t xml:space="preserve">MARGARINE </t>
  </si>
  <si>
    <t>CHICKEN BASE BOUILLON</t>
  </si>
  <si>
    <t>LIVER</t>
  </si>
  <si>
    <t>CORN MEAL</t>
  </si>
  <si>
    <t>BREAD</t>
  </si>
  <si>
    <t xml:space="preserve">PAPER TOWLS </t>
  </si>
  <si>
    <t>ALUMINUM FOIL</t>
  </si>
  <si>
    <t>PLASTIC WRAP</t>
  </si>
  <si>
    <t>PASTA</t>
  </si>
  <si>
    <t>LETTUCE</t>
  </si>
  <si>
    <t>SALT</t>
  </si>
  <si>
    <t>NAPKINS</t>
  </si>
  <si>
    <t>TEA</t>
  </si>
  <si>
    <t>CLEANING SUPPLIES</t>
  </si>
  <si>
    <t>LARGE GARBAGE BAGS</t>
  </si>
  <si>
    <t>MEDIUM GARBAGE BAGS</t>
  </si>
  <si>
    <t>SMALL GARBAGE BAGS</t>
  </si>
  <si>
    <t>FLOOR DISINFECTANT</t>
  </si>
  <si>
    <t>LAUNDRY DETERGENT</t>
  </si>
  <si>
    <t>DISH SOAP</t>
  </si>
  <si>
    <t>TOILET PAPER</t>
  </si>
  <si>
    <t>UTILITIES</t>
  </si>
  <si>
    <t>ELECTRICITY</t>
  </si>
  <si>
    <t>PROPANE</t>
  </si>
  <si>
    <t>VARIOUS</t>
  </si>
  <si>
    <t>MANTAINENCE</t>
  </si>
  <si>
    <t>REPAIRS</t>
  </si>
  <si>
    <t>SECURITY</t>
  </si>
  <si>
    <t>IN KIND FROM ANA</t>
  </si>
  <si>
    <t>PERSONEL</t>
  </si>
  <si>
    <t>LABOR</t>
  </si>
  <si>
    <t>PROFESSIONAL NURSE</t>
  </si>
  <si>
    <t>NURSES´ ASSISTANT</t>
  </si>
  <si>
    <t>SOCIAL WORKER</t>
  </si>
  <si>
    <t>BASE SALARY</t>
  </si>
  <si>
    <t>EDUCATION BONUS</t>
  </si>
  <si>
    <t>LANGUAGE BONUS</t>
  </si>
  <si>
    <t>TOTAL</t>
  </si>
  <si>
    <t>TOTAL YEARLY COST</t>
  </si>
  <si>
    <t>MONTH</t>
  </si>
  <si>
    <t>35 POUNDS</t>
  </si>
  <si>
    <t>5 GALLONS</t>
  </si>
  <si>
    <t>PACK OF 3</t>
  </si>
  <si>
    <t>BOX OF 36</t>
  </si>
  <si>
    <t>BOX OF 10</t>
  </si>
  <si>
    <t>BOX OF 30</t>
  </si>
  <si>
    <t>BASKET</t>
  </si>
  <si>
    <t>100 BAGS</t>
  </si>
  <si>
    <t>LITER</t>
  </si>
  <si>
    <t>ROLL*</t>
  </si>
  <si>
    <t xml:space="preserve">PACK OF 80 </t>
  </si>
  <si>
    <t>CARTRIDGE</t>
  </si>
  <si>
    <t>BOOK OF 50</t>
  </si>
  <si>
    <t>500 SHEETS</t>
  </si>
  <si>
    <t>ROLL</t>
  </si>
  <si>
    <t>BOX 5000</t>
  </si>
  <si>
    <t xml:space="preserve">ANNUAL BUDGET OF CASA JACKSON </t>
  </si>
  <si>
    <t>PENS RED INK</t>
  </si>
  <si>
    <t>PENS GREEN INK</t>
  </si>
  <si>
    <t>OATMEAL</t>
  </si>
  <si>
    <t xml:space="preserve">POWDER CINNAMON </t>
  </si>
  <si>
    <t xml:space="preserve">CINNAMON WHOLE </t>
  </si>
  <si>
    <t xml:space="preserve">INFANT OATMEAL </t>
  </si>
  <si>
    <t>CHEESE</t>
  </si>
  <si>
    <t>RECEIPTS</t>
  </si>
  <si>
    <t xml:space="preserve">PAPER 8.5X11 </t>
  </si>
  <si>
    <t xml:space="preserve">INFANT HYGIENE SUPPLIES </t>
  </si>
  <si>
    <t xml:space="preserve">FORMULA 1 </t>
  </si>
  <si>
    <t>OXYGENIZED WATER</t>
  </si>
  <si>
    <t>GAUZE</t>
  </si>
  <si>
    <t>MEDICAL SUPPLIES</t>
  </si>
  <si>
    <t>DISINFECTANT</t>
  </si>
  <si>
    <t xml:space="preserve">HARTMANS SOLUTION </t>
  </si>
  <si>
    <t xml:space="preserve">5% DEXTROSE SOLUTION </t>
  </si>
  <si>
    <t xml:space="preserve">NUMBER 2 SOLUTION </t>
  </si>
  <si>
    <t>SALINE SOLUTION</t>
  </si>
  <si>
    <t>IV'S</t>
  </si>
  <si>
    <t xml:space="preserve">IV NEEDLE 22 </t>
  </si>
  <si>
    <t>IV NEEDLE 24</t>
  </si>
  <si>
    <t>BANDAGE</t>
  </si>
  <si>
    <t>VITAMIN SUPPLEMENT</t>
  </si>
  <si>
    <t>AMOXICILLIN PO</t>
  </si>
  <si>
    <t>FORMULA</t>
  </si>
  <si>
    <t>VEGETABLES</t>
  </si>
  <si>
    <t>PURIFIED WATER</t>
  </si>
  <si>
    <t>DOCTOR - PART TIME</t>
  </si>
  <si>
    <t>BONUSES/BENEFITS</t>
  </si>
  <si>
    <t>1 PACKAGE</t>
  </si>
  <si>
    <t>1*</t>
  </si>
  <si>
    <t>1 POUND</t>
  </si>
  <si>
    <t>1000 ML*</t>
  </si>
  <si>
    <t>160 ML</t>
  </si>
  <si>
    <t>500 ML</t>
  </si>
  <si>
    <t>250 ML</t>
  </si>
  <si>
    <t>120 ML</t>
  </si>
  <si>
    <t>900 GRS</t>
  </si>
  <si>
    <t>750 ML</t>
  </si>
  <si>
    <t>170 GRS</t>
  </si>
  <si>
    <t>11.5 KG</t>
  </si>
  <si>
    <t>200 GRS</t>
  </si>
  <si>
    <t>1 GALLON</t>
  </si>
  <si>
    <t>BAG 200 GRS</t>
  </si>
  <si>
    <t>1 BLOCK</t>
  </si>
  <si>
    <t>550 GRS</t>
  </si>
  <si>
    <t>24 ROLLS</t>
  </si>
  <si>
    <t>Cost of One in USD</t>
  </si>
  <si>
    <t>Cost of One in Quetzales</t>
  </si>
  <si>
    <t>Monthly Cost in USD</t>
  </si>
  <si>
    <t>Yearly Cost in USD</t>
  </si>
  <si>
    <t>Yearly Cost in Quetzales</t>
  </si>
  <si>
    <t>BASE SALARY USD</t>
  </si>
  <si>
    <t>EDUCATION BONUS USD</t>
  </si>
  <si>
    <t>LANGUAGE BONUS USD</t>
  </si>
  <si>
    <t>TOTAL USD</t>
  </si>
  <si>
    <t>TOTAL YEARLY COST USD</t>
  </si>
  <si>
    <t>GRAND YEARLY TOTAL</t>
  </si>
  <si>
    <t>ADMINISTRATIVE ASSISTANT</t>
  </si>
  <si>
    <t>NUTRITIONIST - PART TIME</t>
  </si>
  <si>
    <t>Q2.600</t>
  </si>
  <si>
    <t>COORDINATOR</t>
  </si>
  <si>
    <t>FORMULAS</t>
  </si>
  <si>
    <t>INCAPARINA</t>
  </si>
  <si>
    <t>SOY MILK</t>
  </si>
  <si>
    <t>WHOLE MILK</t>
  </si>
  <si>
    <t>1 PACKET</t>
  </si>
  <si>
    <t>1 CAN</t>
  </si>
  <si>
    <t>LECHE NATAL</t>
  </si>
  <si>
    <t>LECHE CONTINUACION</t>
  </si>
  <si>
    <t>1 CARTON</t>
  </si>
  <si>
    <t>NESTRUM ARROZ</t>
  </si>
  <si>
    <t>PEDIASURE</t>
  </si>
  <si>
    <t>NEWBORN DISPOSABLE DIAPERS</t>
  </si>
  <si>
    <t>CORNSTARCH</t>
  </si>
  <si>
    <t>VEGETABLE OIL</t>
  </si>
  <si>
    <t>SUGAR</t>
  </si>
  <si>
    <t>MATCHES</t>
  </si>
  <si>
    <t>NESTUM 5 CEREALES</t>
  </si>
  <si>
    <t>NESTUM TRIGO LECHE</t>
  </si>
  <si>
    <t>NESTUM TRIGO MIEL</t>
  </si>
  <si>
    <t>CHICKEN</t>
  </si>
  <si>
    <t>SAUSAGE</t>
  </si>
  <si>
    <t>DEODORIZING SPRAY</t>
  </si>
  <si>
    <t>BROOMS</t>
  </si>
  <si>
    <t>SPONGES</t>
  </si>
  <si>
    <t>PAPER TOWELS</t>
  </si>
  <si>
    <t>MOPS</t>
  </si>
  <si>
    <t>ANTIBACTERIAL GEL</t>
  </si>
  <si>
    <t>ALCOHOL GEL</t>
  </si>
  <si>
    <t>TELEPHONE/INTERNET</t>
  </si>
  <si>
    <t>BUILDING RENT</t>
  </si>
  <si>
    <t>OFFICE SUPPLIES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</si>
</sst>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&quot;Q&quot;#,##0.00"/>
    <numFmt numFmtId="171" formatCode="0.0"/>
    <numFmt numFmtId="172" formatCode="\Q0.00"/>
    <numFmt numFmtId="173" formatCode="[$$-409]#,##0.00_);\([$$-409]#,##0.00\)"/>
    <numFmt numFmtId="174" formatCode="_([$$-409]* #,##0.00_);_([$$-409]* \(#,##0.00\);_([$$-409]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Algerian"/>
      <family val="5"/>
    </font>
    <font>
      <b/>
      <u val="single"/>
      <sz val="16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Algerian"/>
      <family val="5"/>
    </font>
    <font>
      <sz val="11"/>
      <color rgb="FF00B050"/>
      <name val="Calibri"/>
      <family val="2"/>
    </font>
    <font>
      <b/>
      <u val="single"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70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left"/>
    </xf>
    <xf numFmtId="170" fontId="0" fillId="0" borderId="0" xfId="0" applyNumberFormat="1" applyAlignment="1">
      <alignment horizontal="left"/>
    </xf>
    <xf numFmtId="171" fontId="0" fillId="0" borderId="0" xfId="0" applyNumberFormat="1" applyAlignment="1">
      <alignment horizontal="left"/>
    </xf>
    <xf numFmtId="0" fontId="36" fillId="0" borderId="0" xfId="0" applyFont="1" applyAlignment="1">
      <alignment horizontal="center" vertical="center" textRotation="90"/>
    </xf>
    <xf numFmtId="170" fontId="0" fillId="0" borderId="0" xfId="0" applyNumberFormat="1" applyFill="1" applyAlignment="1">
      <alignment horizontal="left"/>
    </xf>
    <xf numFmtId="172" fontId="0" fillId="0" borderId="0" xfId="0" applyNumberFormat="1" applyAlignment="1">
      <alignment horizontal="left"/>
    </xf>
    <xf numFmtId="0" fontId="38" fillId="0" borderId="0" xfId="0" applyFont="1" applyAlignment="1">
      <alignment horizontal="center"/>
    </xf>
    <xf numFmtId="0" fontId="36" fillId="0" borderId="0" xfId="0" applyFont="1" applyAlignment="1">
      <alignment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173" fontId="0" fillId="0" borderId="0" xfId="0" applyNumberFormat="1" applyAlignment="1">
      <alignment/>
    </xf>
    <xf numFmtId="173" fontId="39" fillId="0" borderId="0" xfId="0" applyNumberFormat="1" applyFont="1" applyAlignment="1">
      <alignment/>
    </xf>
    <xf numFmtId="173" fontId="36" fillId="0" borderId="0" xfId="0" applyNumberFormat="1" applyFont="1" applyAlignment="1">
      <alignment/>
    </xf>
    <xf numFmtId="0" fontId="0" fillId="33" borderId="0" xfId="0" applyFill="1" applyAlignment="1">
      <alignment horizontal="left" wrapText="1"/>
    </xf>
    <xf numFmtId="170" fontId="0" fillId="33" borderId="0" xfId="0" applyNumberFormat="1" applyFill="1" applyAlignment="1">
      <alignment horizontal="left"/>
    </xf>
    <xf numFmtId="171" fontId="0" fillId="33" borderId="0" xfId="0" applyNumberFormat="1" applyFill="1" applyAlignment="1">
      <alignment horizontal="left"/>
    </xf>
    <xf numFmtId="170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173" fontId="0" fillId="34" borderId="0" xfId="0" applyNumberFormat="1" applyFill="1" applyAlignment="1">
      <alignment/>
    </xf>
    <xf numFmtId="174" fontId="0" fillId="0" borderId="0" xfId="44" applyNumberFormat="1" applyFont="1" applyAlignment="1">
      <alignment horizontal="left"/>
    </xf>
    <xf numFmtId="174" fontId="0" fillId="33" borderId="0" xfId="44" applyNumberFormat="1" applyFont="1" applyFill="1" applyAlignment="1">
      <alignment horizontal="left" wrapText="1"/>
    </xf>
    <xf numFmtId="174" fontId="0" fillId="0" borderId="0" xfId="0" applyNumberFormat="1" applyAlignment="1">
      <alignment horizontal="left"/>
    </xf>
    <xf numFmtId="174" fontId="0" fillId="33" borderId="0" xfId="0" applyNumberFormat="1" applyFill="1" applyAlignment="1">
      <alignment horizontal="left"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34" borderId="0" xfId="0" applyFill="1" applyAlignment="1">
      <alignment horizontal="left"/>
    </xf>
    <xf numFmtId="174" fontId="0" fillId="34" borderId="0" xfId="0" applyNumberFormat="1" applyFill="1" applyAlignment="1">
      <alignment horizontal="left"/>
    </xf>
    <xf numFmtId="2" fontId="0" fillId="34" borderId="0" xfId="0" applyNumberFormat="1" applyFill="1" applyAlignment="1">
      <alignment horizontal="left"/>
    </xf>
    <xf numFmtId="0" fontId="0" fillId="34" borderId="0" xfId="0" applyFill="1" applyAlignment="1">
      <alignment/>
    </xf>
    <xf numFmtId="170" fontId="0" fillId="34" borderId="0" xfId="0" applyNumberFormat="1" applyFill="1" applyAlignment="1">
      <alignment/>
    </xf>
    <xf numFmtId="166" fontId="0" fillId="34" borderId="0" xfId="0" applyNumberFormat="1" applyFill="1" applyAlignment="1">
      <alignment/>
    </xf>
    <xf numFmtId="170" fontId="0" fillId="34" borderId="0" xfId="0" applyNumberFormat="1" applyFill="1" applyAlignment="1">
      <alignment horizontal="left"/>
    </xf>
    <xf numFmtId="171" fontId="0" fillId="34" borderId="0" xfId="0" applyNumberFormat="1" applyFill="1" applyAlignment="1">
      <alignment horizontal="left"/>
    </xf>
    <xf numFmtId="167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172" fontId="0" fillId="34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71" fontId="0" fillId="0" borderId="0" xfId="0" applyNumberFormat="1" applyFill="1" applyAlignment="1">
      <alignment horizontal="left"/>
    </xf>
    <xf numFmtId="174" fontId="0" fillId="0" borderId="0" xfId="0" applyNumberFormat="1" applyFill="1" applyAlignment="1">
      <alignment horizontal="left"/>
    </xf>
    <xf numFmtId="170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167" fontId="0" fillId="0" borderId="0" xfId="0" applyNumberFormat="1" applyFill="1" applyAlignment="1">
      <alignment/>
    </xf>
    <xf numFmtId="0" fontId="0" fillId="8" borderId="0" xfId="0" applyFill="1" applyAlignment="1">
      <alignment horizontal="left"/>
    </xf>
    <xf numFmtId="2" fontId="0" fillId="8" borderId="0" xfId="0" applyNumberFormat="1" applyFill="1" applyAlignment="1">
      <alignment horizontal="left"/>
    </xf>
    <xf numFmtId="170" fontId="0" fillId="8" borderId="0" xfId="0" applyNumberFormat="1" applyFill="1" applyAlignment="1">
      <alignment/>
    </xf>
    <xf numFmtId="17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74" fontId="0" fillId="34" borderId="0" xfId="44" applyNumberFormat="1" applyFont="1" applyFill="1" applyAlignment="1">
      <alignment horizontal="left"/>
    </xf>
    <xf numFmtId="171" fontId="0" fillId="8" borderId="0" xfId="0" applyNumberFormat="1" applyFill="1" applyAlignment="1">
      <alignment horizontal="left"/>
    </xf>
    <xf numFmtId="172" fontId="0" fillId="8" borderId="0" xfId="0" applyNumberFormat="1" applyFill="1" applyAlignment="1">
      <alignment horizontal="left"/>
    </xf>
    <xf numFmtId="170" fontId="0" fillId="8" borderId="0" xfId="0" applyNumberFormat="1" applyFill="1" applyAlignment="1">
      <alignment horizontal="left"/>
    </xf>
    <xf numFmtId="0" fontId="20" fillId="8" borderId="0" xfId="0" applyFont="1" applyFill="1" applyAlignment="1">
      <alignment horizontal="left"/>
    </xf>
    <xf numFmtId="2" fontId="20" fillId="8" borderId="0" xfId="0" applyNumberFormat="1" applyFont="1" applyFill="1" applyAlignment="1">
      <alignment horizontal="left"/>
    </xf>
    <xf numFmtId="170" fontId="20" fillId="8" borderId="0" xfId="0" applyNumberFormat="1" applyFont="1" applyFill="1" applyAlignment="1">
      <alignment/>
    </xf>
    <xf numFmtId="0" fontId="36" fillId="34" borderId="0" xfId="0" applyFont="1" applyFill="1" applyAlignment="1">
      <alignment horizontal="left"/>
    </xf>
    <xf numFmtId="0" fontId="36" fillId="8" borderId="0" xfId="0" applyFont="1" applyFill="1" applyAlignment="1">
      <alignment horizontal="left"/>
    </xf>
    <xf numFmtId="0" fontId="21" fillId="8" borderId="0" xfId="0" applyFont="1" applyFill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wrapText="1"/>
    </xf>
    <xf numFmtId="172" fontId="36" fillId="0" borderId="0" xfId="0" applyNumberFormat="1" applyFont="1" applyAlignment="1">
      <alignment horizontal="left"/>
    </xf>
    <xf numFmtId="172" fontId="36" fillId="0" borderId="0" xfId="0" applyNumberFormat="1" applyFont="1" applyAlignment="1">
      <alignment horizontal="left" wrapText="1"/>
    </xf>
    <xf numFmtId="170" fontId="36" fillId="0" borderId="0" xfId="0" applyNumberFormat="1" applyFont="1" applyAlignment="1">
      <alignment/>
    </xf>
    <xf numFmtId="173" fontId="36" fillId="0" borderId="0" xfId="0" applyNumberFormat="1" applyFont="1" applyAlignment="1">
      <alignment wrapText="1"/>
    </xf>
    <xf numFmtId="166" fontId="36" fillId="34" borderId="0" xfId="0" applyNumberFormat="1" applyFont="1" applyFill="1" applyAlignment="1">
      <alignment horizontal="left"/>
    </xf>
    <xf numFmtId="174" fontId="36" fillId="34" borderId="0" xfId="0" applyNumberFormat="1" applyFont="1" applyFill="1" applyAlignment="1">
      <alignment horizontal="left"/>
    </xf>
    <xf numFmtId="170" fontId="36" fillId="34" borderId="0" xfId="0" applyNumberFormat="1" applyFont="1" applyFill="1" applyAlignment="1">
      <alignment horizontal="left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9"/>
  <sheetViews>
    <sheetView tabSelected="1" zoomScale="130" zoomScaleNormal="130" zoomScalePageLayoutView="40" workbookViewId="0" topLeftCell="A1">
      <selection activeCell="A148" sqref="A148"/>
    </sheetView>
  </sheetViews>
  <sheetFormatPr defaultColWidth="11.421875" defaultRowHeight="15"/>
  <cols>
    <col min="1" max="1" width="27.57421875" style="1" customWidth="1"/>
    <col min="2" max="2" width="18.421875" style="1" hidden="1" customWidth="1"/>
    <col min="3" max="3" width="13.8515625" style="1" customWidth="1"/>
    <col min="4" max="4" width="13.140625" style="6" customWidth="1"/>
    <col min="5" max="5" width="17.7109375" style="1" bestFit="1" customWidth="1"/>
    <col min="6" max="6" width="12.140625" style="2" customWidth="1"/>
    <col min="7" max="7" width="14.421875" style="0" customWidth="1"/>
    <col min="8" max="8" width="12.7109375" style="0" bestFit="1" customWidth="1"/>
    <col min="9" max="9" width="15.7109375" style="0" customWidth="1"/>
    <col min="10" max="10" width="13.7109375" style="0" customWidth="1"/>
    <col min="11" max="11" width="12.28125" style="0" bestFit="1" customWidth="1"/>
  </cols>
  <sheetData>
    <row r="2" spans="1:11" ht="28.5">
      <c r="A2" s="79" t="s">
        <v>106</v>
      </c>
      <c r="B2" s="79"/>
      <c r="C2" s="79"/>
      <c r="D2" s="79"/>
      <c r="E2" s="79"/>
      <c r="F2" s="79"/>
      <c r="G2" s="79"/>
      <c r="H2" s="79"/>
      <c r="I2" s="79"/>
      <c r="J2" s="12"/>
      <c r="K2" s="12"/>
    </row>
    <row r="4" spans="1:6" ht="20.25">
      <c r="A4" s="78"/>
      <c r="B4" s="78"/>
      <c r="C4" s="78"/>
      <c r="D4" s="78"/>
      <c r="E4" s="78"/>
      <c r="F4" s="78"/>
    </row>
    <row r="5" spans="2:9" ht="30">
      <c r="B5" s="1" t="s">
        <v>12</v>
      </c>
      <c r="C5" s="3" t="s">
        <v>155</v>
      </c>
      <c r="D5" s="5" t="s">
        <v>156</v>
      </c>
      <c r="E5" s="3" t="s">
        <v>13</v>
      </c>
      <c r="F5" s="3" t="s">
        <v>157</v>
      </c>
      <c r="G5" s="4" t="s">
        <v>14</v>
      </c>
      <c r="H5" s="3" t="s">
        <v>159</v>
      </c>
      <c r="I5" s="16" t="s">
        <v>158</v>
      </c>
    </row>
    <row r="6" spans="1:10" ht="15">
      <c r="A6" s="67" t="s">
        <v>200</v>
      </c>
      <c r="B6" s="54"/>
      <c r="C6" s="54"/>
      <c r="D6" s="55"/>
      <c r="E6" s="54"/>
      <c r="F6" s="54"/>
      <c r="G6" s="56"/>
      <c r="I6" s="17"/>
      <c r="J6" s="17"/>
    </row>
    <row r="7" spans="1:10" ht="15">
      <c r="A7" s="1" t="s">
        <v>15</v>
      </c>
      <c r="B7" s="1">
        <v>12</v>
      </c>
      <c r="C7" s="26">
        <f aca="true" t="shared" si="0" ref="C7:C24">(D7)/7.9</f>
        <v>0.12658227848101264</v>
      </c>
      <c r="D7" s="7">
        <v>1</v>
      </c>
      <c r="E7" s="8">
        <v>2</v>
      </c>
      <c r="F7" s="28">
        <f>(G7)/7.9</f>
        <v>0.2531645569620253</v>
      </c>
      <c r="G7" s="2">
        <f aca="true" t="shared" si="1" ref="G7:G24">D7*E7</f>
        <v>2</v>
      </c>
      <c r="I7" s="17"/>
      <c r="J7" s="17"/>
    </row>
    <row r="8" spans="1:10" ht="15">
      <c r="A8" s="1" t="s">
        <v>16</v>
      </c>
      <c r="B8" s="1">
        <v>12</v>
      </c>
      <c r="C8" s="26">
        <f t="shared" si="0"/>
        <v>0.12658227848101264</v>
      </c>
      <c r="D8" s="7">
        <v>1</v>
      </c>
      <c r="E8" s="8">
        <v>12</v>
      </c>
      <c r="F8" s="28">
        <f aca="true" t="shared" si="2" ref="F8:F25">(G8)/7.9</f>
        <v>1.5189873417721518</v>
      </c>
      <c r="G8" s="2">
        <f t="shared" si="1"/>
        <v>12</v>
      </c>
      <c r="I8" s="17"/>
      <c r="J8" s="17"/>
    </row>
    <row r="9" spans="1:10" ht="15">
      <c r="A9" s="1" t="s">
        <v>107</v>
      </c>
      <c r="B9" s="1">
        <v>12</v>
      </c>
      <c r="C9" s="26">
        <f t="shared" si="0"/>
        <v>0.12658227848101264</v>
      </c>
      <c r="D9" s="7">
        <v>1</v>
      </c>
      <c r="E9" s="8">
        <v>2</v>
      </c>
      <c r="F9" s="28">
        <f t="shared" si="2"/>
        <v>0.2531645569620253</v>
      </c>
      <c r="G9" s="2">
        <f t="shared" si="1"/>
        <v>2</v>
      </c>
      <c r="I9" s="17"/>
      <c r="J9" s="17"/>
    </row>
    <row r="10" spans="1:10" ht="15">
      <c r="A10" s="1" t="s">
        <v>108</v>
      </c>
      <c r="B10" s="1">
        <v>12</v>
      </c>
      <c r="C10" s="26">
        <f t="shared" si="0"/>
        <v>0.12658227848101264</v>
      </c>
      <c r="D10" s="7">
        <v>1</v>
      </c>
      <c r="E10" s="8">
        <v>2</v>
      </c>
      <c r="F10" s="28">
        <f t="shared" si="2"/>
        <v>0.2531645569620253</v>
      </c>
      <c r="G10" s="2">
        <f t="shared" si="1"/>
        <v>2</v>
      </c>
      <c r="I10" s="17"/>
      <c r="J10" s="17"/>
    </row>
    <row r="11" spans="1:10" ht="15">
      <c r="A11" s="1" t="s">
        <v>17</v>
      </c>
      <c r="B11" s="1">
        <v>1</v>
      </c>
      <c r="C11" s="26">
        <f t="shared" si="0"/>
        <v>0.12658227848101264</v>
      </c>
      <c r="D11" s="7">
        <v>1</v>
      </c>
      <c r="E11" s="8">
        <v>2</v>
      </c>
      <c r="F11" s="28">
        <f t="shared" si="2"/>
        <v>0.2531645569620253</v>
      </c>
      <c r="G11" s="2">
        <f t="shared" si="1"/>
        <v>2</v>
      </c>
      <c r="I11" s="17"/>
      <c r="J11" s="17"/>
    </row>
    <row r="12" spans="1:10" ht="15">
      <c r="A12" s="1" t="s">
        <v>18</v>
      </c>
      <c r="B12" s="1">
        <v>50</v>
      </c>
      <c r="C12" s="26">
        <f t="shared" si="0"/>
        <v>2.531645569620253</v>
      </c>
      <c r="D12" s="7">
        <v>20</v>
      </c>
      <c r="E12" s="8">
        <v>0.5</v>
      </c>
      <c r="F12" s="28">
        <f t="shared" si="2"/>
        <v>1.2658227848101264</v>
      </c>
      <c r="G12" s="2">
        <f t="shared" si="1"/>
        <v>10</v>
      </c>
      <c r="I12" s="17"/>
      <c r="J12" s="17"/>
    </row>
    <row r="13" spans="1:10" ht="15">
      <c r="A13" s="1" t="s">
        <v>19</v>
      </c>
      <c r="B13" s="1">
        <v>100</v>
      </c>
      <c r="C13" s="26">
        <f t="shared" si="0"/>
        <v>1.2658227848101264</v>
      </c>
      <c r="D13" s="7">
        <v>10</v>
      </c>
      <c r="E13" s="8">
        <v>0.2</v>
      </c>
      <c r="F13" s="28">
        <f t="shared" si="2"/>
        <v>0.2531645569620253</v>
      </c>
      <c r="G13" s="2">
        <f t="shared" si="1"/>
        <v>2</v>
      </c>
      <c r="I13" s="17"/>
      <c r="J13" s="17"/>
    </row>
    <row r="14" spans="1:10" ht="15">
      <c r="A14" s="1" t="s">
        <v>8</v>
      </c>
      <c r="B14" s="1" t="s">
        <v>104</v>
      </c>
      <c r="C14" s="26">
        <f t="shared" si="0"/>
        <v>2.531645569620253</v>
      </c>
      <c r="D14" s="7">
        <v>20</v>
      </c>
      <c r="E14" s="8">
        <v>1</v>
      </c>
      <c r="F14" s="28">
        <f t="shared" si="2"/>
        <v>2.531645569620253</v>
      </c>
      <c r="G14" s="2">
        <f t="shared" si="1"/>
        <v>20</v>
      </c>
      <c r="I14" s="17"/>
      <c r="J14" s="17"/>
    </row>
    <row r="15" spans="1:10" ht="15">
      <c r="A15" s="1" t="s">
        <v>20</v>
      </c>
      <c r="B15" s="1" t="s">
        <v>137</v>
      </c>
      <c r="C15" s="26">
        <f t="shared" si="0"/>
        <v>0.020253164556962026</v>
      </c>
      <c r="D15" s="7">
        <v>0.16</v>
      </c>
      <c r="E15" s="8">
        <v>30</v>
      </c>
      <c r="F15" s="28">
        <f t="shared" si="2"/>
        <v>0.6075949367088607</v>
      </c>
      <c r="G15" s="2">
        <f t="shared" si="1"/>
        <v>4.8</v>
      </c>
      <c r="I15" s="17"/>
      <c r="J15" s="17"/>
    </row>
    <row r="16" spans="1:10" ht="15">
      <c r="A16" s="1" t="s">
        <v>21</v>
      </c>
      <c r="B16" s="1" t="s">
        <v>105</v>
      </c>
      <c r="C16" s="26">
        <f t="shared" si="0"/>
        <v>0.7594936708860759</v>
      </c>
      <c r="D16" s="7">
        <v>6</v>
      </c>
      <c r="E16" s="8">
        <v>0.08333333333333333</v>
      </c>
      <c r="F16" s="28">
        <f t="shared" si="2"/>
        <v>0.06329113924050632</v>
      </c>
      <c r="G16" s="2">
        <f t="shared" si="1"/>
        <v>0.5</v>
      </c>
      <c r="I16" s="17"/>
      <c r="J16" s="17"/>
    </row>
    <row r="17" spans="1:10" ht="15">
      <c r="A17" s="1" t="s">
        <v>22</v>
      </c>
      <c r="B17" s="1">
        <v>12</v>
      </c>
      <c r="C17" s="26">
        <f t="shared" si="0"/>
        <v>0.7594936708860759</v>
      </c>
      <c r="D17" s="7">
        <v>6</v>
      </c>
      <c r="E17" s="8">
        <v>1</v>
      </c>
      <c r="F17" s="28">
        <f t="shared" si="2"/>
        <v>0.7594936708860759</v>
      </c>
      <c r="G17" s="2">
        <f t="shared" si="1"/>
        <v>6</v>
      </c>
      <c r="I17" s="17"/>
      <c r="J17" s="17"/>
    </row>
    <row r="18" spans="1:10" ht="15">
      <c r="A18" s="1" t="s">
        <v>0</v>
      </c>
      <c r="B18" s="1" t="s">
        <v>104</v>
      </c>
      <c r="C18" s="26">
        <f t="shared" si="0"/>
        <v>1.2658227848101264</v>
      </c>
      <c r="D18" s="7">
        <v>10</v>
      </c>
      <c r="E18" s="8">
        <v>1</v>
      </c>
      <c r="F18" s="28">
        <f t="shared" si="2"/>
        <v>1.2658227848101264</v>
      </c>
      <c r="G18" s="2">
        <f t="shared" si="1"/>
        <v>10</v>
      </c>
      <c r="I18" s="17"/>
      <c r="J18" s="17"/>
    </row>
    <row r="19" spans="1:10" ht="15">
      <c r="A19" s="1" t="s">
        <v>115</v>
      </c>
      <c r="B19" s="1" t="s">
        <v>103</v>
      </c>
      <c r="C19" s="26">
        <f t="shared" si="0"/>
        <v>5.063291139240506</v>
      </c>
      <c r="D19" s="7">
        <v>40</v>
      </c>
      <c r="E19" s="8">
        <v>1</v>
      </c>
      <c r="F19" s="28">
        <f t="shared" si="2"/>
        <v>5.063291139240506</v>
      </c>
      <c r="G19" s="2">
        <f t="shared" si="1"/>
        <v>40</v>
      </c>
      <c r="I19" s="17"/>
      <c r="J19" s="17"/>
    </row>
    <row r="20" spans="1:10" ht="15">
      <c r="A20" s="1" t="s">
        <v>114</v>
      </c>
      <c r="B20" s="1" t="s">
        <v>102</v>
      </c>
      <c r="C20" s="26">
        <f t="shared" si="0"/>
        <v>1.2658227848101264</v>
      </c>
      <c r="D20" s="7">
        <v>10</v>
      </c>
      <c r="E20" s="8">
        <v>0.5</v>
      </c>
      <c r="F20" s="28">
        <f t="shared" si="2"/>
        <v>0.6329113924050632</v>
      </c>
      <c r="G20" s="2">
        <f t="shared" si="1"/>
        <v>5</v>
      </c>
      <c r="I20" s="17"/>
      <c r="J20" s="17"/>
    </row>
    <row r="21" spans="1:10" ht="15">
      <c r="A21" s="1" t="s">
        <v>23</v>
      </c>
      <c r="B21" s="1">
        <v>1</v>
      </c>
      <c r="C21" s="26">
        <f t="shared" si="0"/>
        <v>0.12658227848101264</v>
      </c>
      <c r="D21" s="7">
        <v>1</v>
      </c>
      <c r="E21" s="8">
        <v>1</v>
      </c>
      <c r="F21" s="28">
        <f t="shared" si="2"/>
        <v>0.12658227848101264</v>
      </c>
      <c r="G21" s="2">
        <f t="shared" si="1"/>
        <v>1</v>
      </c>
      <c r="I21" s="17"/>
      <c r="J21" s="17"/>
    </row>
    <row r="22" spans="1:10" ht="15">
      <c r="A22" s="1" t="s">
        <v>1</v>
      </c>
      <c r="B22" s="1" t="s">
        <v>104</v>
      </c>
      <c r="C22" s="26">
        <f t="shared" si="0"/>
        <v>1.2658227848101264</v>
      </c>
      <c r="D22" s="7">
        <v>10</v>
      </c>
      <c r="E22" s="8">
        <v>2</v>
      </c>
      <c r="F22" s="28">
        <f t="shared" si="2"/>
        <v>2.531645569620253</v>
      </c>
      <c r="G22" s="2">
        <f t="shared" si="1"/>
        <v>20</v>
      </c>
      <c r="I22" s="17"/>
      <c r="J22" s="17"/>
    </row>
    <row r="23" spans="1:10" ht="15">
      <c r="A23" s="1" t="s">
        <v>24</v>
      </c>
      <c r="B23" s="1" t="s">
        <v>101</v>
      </c>
      <c r="C23" s="26">
        <f t="shared" si="0"/>
        <v>31.645569620253163</v>
      </c>
      <c r="D23" s="7">
        <v>250</v>
      </c>
      <c r="E23" s="8">
        <v>2</v>
      </c>
      <c r="F23" s="28">
        <f t="shared" si="2"/>
        <v>63.291139240506325</v>
      </c>
      <c r="G23" s="2">
        <f t="shared" si="1"/>
        <v>500</v>
      </c>
      <c r="I23" s="17"/>
      <c r="J23" s="17"/>
    </row>
    <row r="24" spans="1:10" ht="15">
      <c r="A24" s="1" t="s">
        <v>25</v>
      </c>
      <c r="B24" s="1" t="s">
        <v>101</v>
      </c>
      <c r="C24" s="26">
        <f t="shared" si="0"/>
        <v>24.050632911392405</v>
      </c>
      <c r="D24" s="7">
        <v>190</v>
      </c>
      <c r="E24" s="8">
        <v>2</v>
      </c>
      <c r="F24" s="28">
        <f t="shared" si="2"/>
        <v>48.10126582278481</v>
      </c>
      <c r="G24" s="2">
        <f t="shared" si="1"/>
        <v>380</v>
      </c>
      <c r="I24" s="17"/>
      <c r="J24" s="17"/>
    </row>
    <row r="25" spans="1:10" s="50" customFormat="1" ht="15">
      <c r="A25" s="66" t="s">
        <v>87</v>
      </c>
      <c r="B25" s="33"/>
      <c r="C25" s="33"/>
      <c r="D25" s="39"/>
      <c r="E25" s="40"/>
      <c r="F25" s="34">
        <f t="shared" si="2"/>
        <v>129.02531645569618</v>
      </c>
      <c r="G25" s="37">
        <f>SUM(G7:G24)</f>
        <v>1019.3</v>
      </c>
      <c r="H25" s="41">
        <f>G25*12</f>
        <v>12231.599999999999</v>
      </c>
      <c r="I25" s="25">
        <f>(H25/7.9)</f>
        <v>1548.303797468354</v>
      </c>
      <c r="J25" s="49"/>
    </row>
    <row r="26" spans="1:10" s="50" customFormat="1" ht="15">
      <c r="A26" s="44"/>
      <c r="B26" s="44"/>
      <c r="C26" s="44"/>
      <c r="D26" s="10"/>
      <c r="E26" s="45"/>
      <c r="F26" s="46"/>
      <c r="G26" s="47"/>
      <c r="H26" s="53"/>
      <c r="I26" s="49"/>
      <c r="J26" s="49"/>
    </row>
    <row r="27" spans="1:10" ht="15">
      <c r="A27" s="67" t="s">
        <v>116</v>
      </c>
      <c r="B27" s="54"/>
      <c r="C27" s="54"/>
      <c r="D27" s="62"/>
      <c r="E27" s="60"/>
      <c r="F27" s="60"/>
      <c r="G27" s="60"/>
      <c r="I27" s="17"/>
      <c r="J27" s="17"/>
    </row>
    <row r="28" spans="1:10" ht="15">
      <c r="A28" s="1" t="s">
        <v>26</v>
      </c>
      <c r="B28" s="1" t="s">
        <v>147</v>
      </c>
      <c r="C28" s="26">
        <f aca="true" t="shared" si="3" ref="C28:C35">(D28)/7.9</f>
        <v>3.1645569620253164</v>
      </c>
      <c r="D28" s="7">
        <v>25</v>
      </c>
      <c r="E28" s="8">
        <v>4</v>
      </c>
      <c r="F28" s="28">
        <f aca="true" t="shared" si="4" ref="F28:F36">(G28)/7.9</f>
        <v>12.658227848101266</v>
      </c>
      <c r="G28" s="2">
        <f aca="true" t="shared" si="5" ref="G28:G34">D28*E28</f>
        <v>100</v>
      </c>
      <c r="I28" s="17"/>
      <c r="J28" s="17"/>
    </row>
    <row r="29" spans="1:10" ht="15">
      <c r="A29" s="1" t="s">
        <v>27</v>
      </c>
      <c r="B29" s="1" t="s">
        <v>137</v>
      </c>
      <c r="C29" s="26">
        <f t="shared" si="3"/>
        <v>0.11898734177215188</v>
      </c>
      <c r="D29" s="7">
        <v>0.94</v>
      </c>
      <c r="E29" s="8">
        <v>658</v>
      </c>
      <c r="F29" s="28">
        <f t="shared" si="4"/>
        <v>78.29367088607594</v>
      </c>
      <c r="G29" s="2">
        <f t="shared" si="5"/>
        <v>618.52</v>
      </c>
      <c r="I29" s="17"/>
      <c r="J29" s="17"/>
    </row>
    <row r="30" spans="1:10" ht="15">
      <c r="A30" s="1" t="s">
        <v>28</v>
      </c>
      <c r="B30" s="1" t="s">
        <v>137</v>
      </c>
      <c r="C30" s="26">
        <f t="shared" si="3"/>
        <v>0.13544303797468354</v>
      </c>
      <c r="D30" s="7">
        <v>1.07</v>
      </c>
      <c r="E30" s="8">
        <v>1525</v>
      </c>
      <c r="F30" s="28">
        <f t="shared" si="4"/>
        <v>206.5506329113924</v>
      </c>
      <c r="G30" s="2">
        <f t="shared" si="5"/>
        <v>1631.75</v>
      </c>
      <c r="I30" s="17"/>
      <c r="J30" s="17"/>
    </row>
    <row r="31" spans="1:10" ht="15">
      <c r="A31" s="1" t="s">
        <v>29</v>
      </c>
      <c r="B31" s="1" t="s">
        <v>137</v>
      </c>
      <c r="C31" s="26">
        <f t="shared" si="3"/>
        <v>0.12658227848101264</v>
      </c>
      <c r="D31" s="7">
        <v>1</v>
      </c>
      <c r="E31" s="8">
        <v>820</v>
      </c>
      <c r="F31" s="28">
        <f t="shared" si="4"/>
        <v>103.79746835443038</v>
      </c>
      <c r="G31" s="2">
        <f t="shared" si="5"/>
        <v>820</v>
      </c>
      <c r="I31" s="17"/>
      <c r="J31" s="17"/>
    </row>
    <row r="32" spans="1:10" ht="15">
      <c r="A32" s="1" t="s">
        <v>181</v>
      </c>
      <c r="B32" s="1" t="s">
        <v>137</v>
      </c>
      <c r="C32" s="26">
        <f t="shared" si="3"/>
        <v>0.12658227848101264</v>
      </c>
      <c r="D32" s="7">
        <v>1</v>
      </c>
      <c r="E32" s="8">
        <v>745</v>
      </c>
      <c r="F32" s="28">
        <f t="shared" si="4"/>
        <v>94.30379746835443</v>
      </c>
      <c r="G32" s="2">
        <f t="shared" si="5"/>
        <v>745</v>
      </c>
      <c r="I32" s="17"/>
      <c r="J32" s="17"/>
    </row>
    <row r="33" spans="1:10" ht="15">
      <c r="A33" s="1" t="s">
        <v>30</v>
      </c>
      <c r="B33" s="1" t="s">
        <v>146</v>
      </c>
      <c r="C33" s="26">
        <f t="shared" si="3"/>
        <v>2.911392405063291</v>
      </c>
      <c r="D33" s="7">
        <v>23</v>
      </c>
      <c r="E33" s="8">
        <v>4</v>
      </c>
      <c r="F33" s="28">
        <f t="shared" si="4"/>
        <v>11.645569620253164</v>
      </c>
      <c r="G33" s="2">
        <f t="shared" si="5"/>
        <v>92</v>
      </c>
      <c r="I33" s="17"/>
      <c r="J33" s="17"/>
    </row>
    <row r="34" spans="1:10" ht="15">
      <c r="A34" s="1" t="s">
        <v>182</v>
      </c>
      <c r="C34" s="26">
        <f t="shared" si="3"/>
        <v>0.6329113924050632</v>
      </c>
      <c r="D34" s="7">
        <v>5</v>
      </c>
      <c r="E34" s="8">
        <v>1</v>
      </c>
      <c r="F34" s="28">
        <f t="shared" si="4"/>
        <v>0.6329113924050632</v>
      </c>
      <c r="G34" s="2">
        <f t="shared" si="5"/>
        <v>5</v>
      </c>
      <c r="I34" s="17"/>
      <c r="J34" s="17"/>
    </row>
    <row r="35" spans="1:10" ht="15">
      <c r="A35" s="1" t="s">
        <v>31</v>
      </c>
      <c r="B35" s="1" t="s">
        <v>100</v>
      </c>
      <c r="C35" s="26">
        <f t="shared" si="3"/>
        <v>1.2658227848101264</v>
      </c>
      <c r="D35" s="7">
        <v>10</v>
      </c>
      <c r="E35" s="8">
        <v>57</v>
      </c>
      <c r="F35" s="28">
        <f t="shared" si="4"/>
        <v>72.15189873417721</v>
      </c>
      <c r="G35" s="2">
        <f>D35*E35</f>
        <v>570</v>
      </c>
      <c r="I35" s="17"/>
      <c r="J35" s="17"/>
    </row>
    <row r="36" spans="1:10" s="58" customFormat="1" ht="15">
      <c r="A36" s="66" t="s">
        <v>87</v>
      </c>
      <c r="B36" s="33"/>
      <c r="C36" s="33"/>
      <c r="D36" s="35"/>
      <c r="E36" s="33"/>
      <c r="F36" s="34">
        <f t="shared" si="4"/>
        <v>580.0341772151899</v>
      </c>
      <c r="G36" s="37">
        <f>SUM(G28:G35)</f>
        <v>4582.27</v>
      </c>
      <c r="H36" s="42">
        <f>(G36)*12</f>
        <v>54987.240000000005</v>
      </c>
      <c r="I36" s="25">
        <f>(H36/7.9)</f>
        <v>6960.410126582279</v>
      </c>
      <c r="J36" s="57"/>
    </row>
    <row r="37" spans="1:10" s="50" customFormat="1" ht="15">
      <c r="A37" s="44"/>
      <c r="B37" s="44"/>
      <c r="C37" s="26"/>
      <c r="D37" s="52"/>
      <c r="E37" s="44"/>
      <c r="F37" s="28"/>
      <c r="G37" s="47"/>
      <c r="H37" s="48"/>
      <c r="I37" s="49"/>
      <c r="J37" s="49"/>
    </row>
    <row r="38" spans="1:10" s="50" customFormat="1" ht="15">
      <c r="A38" s="67" t="s">
        <v>170</v>
      </c>
      <c r="B38" s="54"/>
      <c r="C38" s="54"/>
      <c r="D38" s="55"/>
      <c r="E38" s="54"/>
      <c r="F38" s="54"/>
      <c r="G38" s="56"/>
      <c r="H38" s="48"/>
      <c r="I38" s="49"/>
      <c r="J38" s="49"/>
    </row>
    <row r="39" spans="1:10" s="50" customFormat="1" ht="15">
      <c r="A39" s="44" t="s">
        <v>171</v>
      </c>
      <c r="B39" s="44" t="s">
        <v>174</v>
      </c>
      <c r="C39" s="26">
        <f aca="true" t="shared" si="6" ref="C39:C45">(D39)/7.9</f>
        <v>1.0759493670886076</v>
      </c>
      <c r="D39" s="52">
        <v>8.5</v>
      </c>
      <c r="E39" s="44">
        <v>23</v>
      </c>
      <c r="F39" s="28">
        <f aca="true" t="shared" si="7" ref="F39:F46">(G39)/7.9</f>
        <v>24.746835443037973</v>
      </c>
      <c r="G39" s="47">
        <f aca="true" t="shared" si="8" ref="G39:G45">D39*E39</f>
        <v>195.5</v>
      </c>
      <c r="H39" s="48"/>
      <c r="I39" s="49"/>
      <c r="J39" s="49"/>
    </row>
    <row r="40" spans="1:10" s="50" customFormat="1" ht="15">
      <c r="A40" s="44" t="s">
        <v>177</v>
      </c>
      <c r="B40" s="44" t="s">
        <v>175</v>
      </c>
      <c r="C40" s="26">
        <f t="shared" si="6"/>
        <v>14.30379746835443</v>
      </c>
      <c r="D40" s="52">
        <v>113</v>
      </c>
      <c r="E40" s="44">
        <v>13</v>
      </c>
      <c r="F40" s="28">
        <f t="shared" si="7"/>
        <v>185.94936708860757</v>
      </c>
      <c r="G40" s="47">
        <f t="shared" si="8"/>
        <v>1469</v>
      </c>
      <c r="H40" s="48"/>
      <c r="I40" s="49"/>
      <c r="J40" s="49"/>
    </row>
    <row r="41" spans="1:10" s="50" customFormat="1" ht="15">
      <c r="A41" s="44" t="s">
        <v>172</v>
      </c>
      <c r="B41" s="44" t="s">
        <v>178</v>
      </c>
      <c r="C41" s="26">
        <f t="shared" si="6"/>
        <v>25.31645569620253</v>
      </c>
      <c r="D41" s="52">
        <v>200</v>
      </c>
      <c r="E41" s="44">
        <v>1.3</v>
      </c>
      <c r="F41" s="28">
        <f t="shared" si="7"/>
        <v>32.91139240506329</v>
      </c>
      <c r="G41" s="47">
        <f t="shared" si="8"/>
        <v>260</v>
      </c>
      <c r="H41" s="48"/>
      <c r="I41" s="49"/>
      <c r="J41" s="49"/>
    </row>
    <row r="42" spans="1:10" s="50" customFormat="1" ht="15">
      <c r="A42" s="44" t="s">
        <v>173</v>
      </c>
      <c r="B42" s="44" t="s">
        <v>178</v>
      </c>
      <c r="C42" s="26">
        <f t="shared" si="6"/>
        <v>18.987341772151897</v>
      </c>
      <c r="D42" s="52">
        <v>150</v>
      </c>
      <c r="E42" s="44">
        <v>2</v>
      </c>
      <c r="F42" s="28">
        <f t="shared" si="7"/>
        <v>37.974683544303794</v>
      </c>
      <c r="G42" s="47">
        <f t="shared" si="8"/>
        <v>300</v>
      </c>
      <c r="H42" s="48"/>
      <c r="I42" s="49"/>
      <c r="J42" s="49"/>
    </row>
    <row r="43" spans="1:10" s="50" customFormat="1" ht="15">
      <c r="A43" s="44" t="s">
        <v>176</v>
      </c>
      <c r="B43" s="44" t="s">
        <v>175</v>
      </c>
      <c r="C43" s="26">
        <f t="shared" si="6"/>
        <v>14.30379746835443</v>
      </c>
      <c r="D43" s="52">
        <v>113</v>
      </c>
      <c r="E43" s="44">
        <v>14</v>
      </c>
      <c r="F43" s="28">
        <f t="shared" si="7"/>
        <v>200.25316455696202</v>
      </c>
      <c r="G43" s="47">
        <f t="shared" si="8"/>
        <v>1582</v>
      </c>
      <c r="H43" s="48"/>
      <c r="I43" s="49"/>
      <c r="J43" s="49"/>
    </row>
    <row r="44" spans="1:10" s="50" customFormat="1" ht="15">
      <c r="A44" s="44" t="s">
        <v>179</v>
      </c>
      <c r="B44" s="44"/>
      <c r="C44" s="26">
        <f t="shared" si="6"/>
        <v>2.151898734177215</v>
      </c>
      <c r="D44" s="52">
        <v>17</v>
      </c>
      <c r="E44" s="44">
        <v>16</v>
      </c>
      <c r="F44" s="28">
        <f t="shared" si="7"/>
        <v>34.43037974683544</v>
      </c>
      <c r="G44" s="47">
        <f t="shared" si="8"/>
        <v>272</v>
      </c>
      <c r="H44" s="48"/>
      <c r="I44" s="49"/>
      <c r="J44" s="49"/>
    </row>
    <row r="45" spans="1:10" s="50" customFormat="1" ht="15">
      <c r="A45" s="44" t="s">
        <v>180</v>
      </c>
      <c r="B45" s="44" t="s">
        <v>178</v>
      </c>
      <c r="C45" s="26">
        <f t="shared" si="6"/>
        <v>26.455696202531644</v>
      </c>
      <c r="D45" s="52">
        <v>209</v>
      </c>
      <c r="E45" s="44">
        <v>1</v>
      </c>
      <c r="F45" s="28">
        <f t="shared" si="7"/>
        <v>26.455696202531644</v>
      </c>
      <c r="G45" s="47">
        <f t="shared" si="8"/>
        <v>209</v>
      </c>
      <c r="H45" s="48"/>
      <c r="I45" s="49"/>
      <c r="J45" s="49"/>
    </row>
    <row r="46" spans="1:10" s="50" customFormat="1" ht="15">
      <c r="A46" s="33" t="s">
        <v>87</v>
      </c>
      <c r="B46" s="33"/>
      <c r="C46" s="59"/>
      <c r="D46" s="35"/>
      <c r="E46" s="33"/>
      <c r="F46" s="34">
        <f t="shared" si="7"/>
        <v>542.7215189873417</v>
      </c>
      <c r="G46" s="37">
        <f>SUM(G39:G45)</f>
        <v>4287.5</v>
      </c>
      <c r="H46" s="42">
        <f>G46*12</f>
        <v>51450</v>
      </c>
      <c r="I46" s="25">
        <f>(H46/7.9)</f>
        <v>6512.658227848101</v>
      </c>
      <c r="J46" s="49"/>
    </row>
    <row r="47" spans="1:10" s="50" customFormat="1" ht="15">
      <c r="A47" s="44"/>
      <c r="B47" s="44"/>
      <c r="C47" s="26">
        <f>(D47)/7.9</f>
        <v>0</v>
      </c>
      <c r="D47" s="52"/>
      <c r="E47" s="44"/>
      <c r="F47" s="46"/>
      <c r="G47" s="47"/>
      <c r="H47" s="48"/>
      <c r="I47" s="49"/>
      <c r="J47" s="49"/>
    </row>
    <row r="48" spans="1:10" ht="15">
      <c r="A48" s="68" t="s">
        <v>120</v>
      </c>
      <c r="B48" s="63"/>
      <c r="C48" s="63"/>
      <c r="D48" s="64"/>
      <c r="E48" s="63"/>
      <c r="F48" s="63"/>
      <c r="G48" s="65"/>
      <c r="I48" s="17"/>
      <c r="J48" s="17"/>
    </row>
    <row r="49" spans="1:10" ht="15">
      <c r="A49" s="20" t="s">
        <v>117</v>
      </c>
      <c r="B49" s="20" t="s">
        <v>145</v>
      </c>
      <c r="C49" s="27">
        <f aca="true" t="shared" si="9" ref="C49:C61">(D49)/7.9</f>
        <v>18.987341772151897</v>
      </c>
      <c r="D49" s="21">
        <v>150</v>
      </c>
      <c r="E49" s="22">
        <v>20</v>
      </c>
      <c r="F49" s="29">
        <f aca="true" t="shared" si="10" ref="F49:F71">(G49)/7.9</f>
        <v>379.746835443038</v>
      </c>
      <c r="G49" s="23">
        <f aca="true" t="shared" si="11" ref="G49:G70">D49*E49</f>
        <v>3000</v>
      </c>
      <c r="I49" s="17"/>
      <c r="J49" s="17"/>
    </row>
    <row r="50" spans="1:10" ht="15">
      <c r="A50" s="24" t="s">
        <v>118</v>
      </c>
      <c r="B50" s="24" t="s">
        <v>140</v>
      </c>
      <c r="C50" s="27">
        <f t="shared" si="9"/>
        <v>2</v>
      </c>
      <c r="D50" s="21">
        <v>15.8</v>
      </c>
      <c r="E50" s="22">
        <v>1</v>
      </c>
      <c r="F50" s="29">
        <f t="shared" si="10"/>
        <v>2</v>
      </c>
      <c r="G50" s="23">
        <f t="shared" si="11"/>
        <v>15.8</v>
      </c>
      <c r="I50" s="17"/>
      <c r="J50" s="17"/>
    </row>
    <row r="51" spans="1:10" ht="15">
      <c r="A51" s="24" t="s">
        <v>7</v>
      </c>
      <c r="B51" s="24" t="s">
        <v>10</v>
      </c>
      <c r="C51" s="27">
        <f t="shared" si="9"/>
        <v>1.291139240506329</v>
      </c>
      <c r="D51" s="21">
        <v>10.2</v>
      </c>
      <c r="E51" s="22"/>
      <c r="F51" s="29">
        <f t="shared" si="10"/>
        <v>0</v>
      </c>
      <c r="G51" s="23">
        <f t="shared" si="11"/>
        <v>0</v>
      </c>
      <c r="I51" s="18"/>
      <c r="J51" s="17"/>
    </row>
    <row r="52" spans="1:10" ht="15">
      <c r="A52" s="24" t="s">
        <v>2</v>
      </c>
      <c r="B52" s="24" t="s">
        <v>140</v>
      </c>
      <c r="C52" s="27">
        <f t="shared" si="9"/>
        <v>2.050632911392405</v>
      </c>
      <c r="D52" s="21">
        <v>16.2</v>
      </c>
      <c r="E52" s="22">
        <v>1</v>
      </c>
      <c r="F52" s="29">
        <f t="shared" si="10"/>
        <v>2.050632911392405</v>
      </c>
      <c r="G52" s="23">
        <f t="shared" si="11"/>
        <v>16.2</v>
      </c>
      <c r="I52" s="17"/>
      <c r="J52" s="17"/>
    </row>
    <row r="53" spans="1:10" ht="15">
      <c r="A53" s="24" t="s">
        <v>32</v>
      </c>
      <c r="B53" s="24" t="s">
        <v>10</v>
      </c>
      <c r="C53" s="27">
        <f t="shared" si="9"/>
        <v>1.1392405063291138</v>
      </c>
      <c r="D53" s="21">
        <v>9</v>
      </c>
      <c r="E53" s="22">
        <v>2</v>
      </c>
      <c r="F53" s="29">
        <f t="shared" si="10"/>
        <v>2.2784810126582276</v>
      </c>
      <c r="G53" s="23">
        <f t="shared" si="11"/>
        <v>18</v>
      </c>
      <c r="I53" s="17"/>
      <c r="J53" s="17"/>
    </row>
    <row r="54" spans="1:10" ht="15">
      <c r="A54" s="24" t="s">
        <v>131</v>
      </c>
      <c r="B54" s="24" t="s">
        <v>10</v>
      </c>
      <c r="C54" s="27">
        <f t="shared" si="9"/>
        <v>5.436708860759494</v>
      </c>
      <c r="D54" s="21">
        <v>42.95</v>
      </c>
      <c r="E54" s="22"/>
      <c r="F54" s="29">
        <f t="shared" si="10"/>
        <v>0</v>
      </c>
      <c r="G54" s="23">
        <f t="shared" si="11"/>
        <v>0</v>
      </c>
      <c r="I54" s="17"/>
      <c r="J54" s="17"/>
    </row>
    <row r="55" spans="1:10" ht="15">
      <c r="A55" s="24" t="s">
        <v>127</v>
      </c>
      <c r="B55" s="24" t="s">
        <v>138</v>
      </c>
      <c r="C55" s="27">
        <f t="shared" si="9"/>
        <v>1.6455696202531644</v>
      </c>
      <c r="D55" s="21">
        <v>13</v>
      </c>
      <c r="E55" s="22">
        <v>2</v>
      </c>
      <c r="F55" s="29">
        <f t="shared" si="10"/>
        <v>3.291139240506329</v>
      </c>
      <c r="G55" s="23">
        <f t="shared" si="11"/>
        <v>26</v>
      </c>
      <c r="I55" s="17"/>
      <c r="J55" s="17"/>
    </row>
    <row r="56" spans="1:10" ht="15">
      <c r="A56" s="24" t="s">
        <v>128</v>
      </c>
      <c r="B56" s="24" t="s">
        <v>138</v>
      </c>
      <c r="C56" s="27">
        <f t="shared" si="9"/>
        <v>1.6455696202531644</v>
      </c>
      <c r="D56" s="21">
        <v>13</v>
      </c>
      <c r="E56" s="22">
        <v>2</v>
      </c>
      <c r="F56" s="29">
        <f t="shared" si="10"/>
        <v>3.291139240506329</v>
      </c>
      <c r="G56" s="23">
        <f t="shared" si="11"/>
        <v>26</v>
      </c>
      <c r="H56" s="9"/>
      <c r="I56" s="17"/>
      <c r="J56" s="17"/>
    </row>
    <row r="57" spans="1:10" ht="15">
      <c r="A57" s="24" t="s">
        <v>119</v>
      </c>
      <c r="B57" s="24" t="s">
        <v>99</v>
      </c>
      <c r="C57" s="27">
        <f t="shared" si="9"/>
        <v>1.2341772151898733</v>
      </c>
      <c r="D57" s="21">
        <v>9.75</v>
      </c>
      <c r="E57" s="22">
        <v>2</v>
      </c>
      <c r="F57" s="29">
        <f t="shared" si="10"/>
        <v>2.4683544303797467</v>
      </c>
      <c r="G57" s="23">
        <f t="shared" si="11"/>
        <v>19.5</v>
      </c>
      <c r="H57" s="9"/>
      <c r="I57" s="17"/>
      <c r="J57" s="17"/>
    </row>
    <row r="58" spans="1:10" ht="15">
      <c r="A58" s="24" t="s">
        <v>4</v>
      </c>
      <c r="B58" s="24" t="s">
        <v>141</v>
      </c>
      <c r="C58" s="27">
        <f t="shared" si="9"/>
        <v>6.481012658227848</v>
      </c>
      <c r="D58" s="21">
        <v>51.2</v>
      </c>
      <c r="E58" s="22"/>
      <c r="F58" s="29">
        <f t="shared" si="10"/>
        <v>0</v>
      </c>
      <c r="G58" s="23">
        <f t="shared" si="11"/>
        <v>0</v>
      </c>
      <c r="H58" s="9"/>
      <c r="I58" s="17"/>
      <c r="J58" s="17"/>
    </row>
    <row r="59" spans="1:10" ht="15">
      <c r="A59" s="24" t="s">
        <v>3</v>
      </c>
      <c r="B59" s="24" t="s">
        <v>10</v>
      </c>
      <c r="C59" s="27">
        <f t="shared" si="9"/>
        <v>5.5696202531645564</v>
      </c>
      <c r="D59" s="21">
        <v>44</v>
      </c>
      <c r="E59" s="22">
        <v>1</v>
      </c>
      <c r="F59" s="29">
        <f t="shared" si="10"/>
        <v>5.5696202531645564</v>
      </c>
      <c r="G59" s="23">
        <f t="shared" si="11"/>
        <v>44</v>
      </c>
      <c r="H59" s="9"/>
      <c r="I59" s="17"/>
      <c r="J59" s="17"/>
    </row>
    <row r="60" spans="1:10" ht="15">
      <c r="A60" s="24" t="s">
        <v>129</v>
      </c>
      <c r="B60" s="24" t="s">
        <v>10</v>
      </c>
      <c r="C60" s="27">
        <f t="shared" si="9"/>
        <v>1.7658227848101264</v>
      </c>
      <c r="D60" s="21">
        <v>13.95</v>
      </c>
      <c r="E60" s="22">
        <v>4</v>
      </c>
      <c r="F60" s="29">
        <f t="shared" si="10"/>
        <v>7.063291139240506</v>
      </c>
      <c r="G60" s="23">
        <f t="shared" si="11"/>
        <v>55.8</v>
      </c>
      <c r="H60" s="9"/>
      <c r="I60" s="17"/>
      <c r="J60" s="17"/>
    </row>
    <row r="61" spans="1:10" ht="15">
      <c r="A61" s="24" t="s">
        <v>130</v>
      </c>
      <c r="B61" s="24" t="s">
        <v>10</v>
      </c>
      <c r="C61" s="27">
        <f t="shared" si="9"/>
        <v>10.879746835443038</v>
      </c>
      <c r="D61" s="21">
        <v>85.95</v>
      </c>
      <c r="E61" s="22"/>
      <c r="F61" s="29">
        <f t="shared" si="10"/>
        <v>0</v>
      </c>
      <c r="G61" s="23">
        <f t="shared" si="11"/>
        <v>0</v>
      </c>
      <c r="H61" s="9"/>
      <c r="I61" s="17"/>
      <c r="J61" s="17"/>
    </row>
    <row r="62" spans="1:10" ht="15">
      <c r="A62" s="24" t="s">
        <v>121</v>
      </c>
      <c r="B62" s="24" t="s">
        <v>10</v>
      </c>
      <c r="C62" s="27"/>
      <c r="D62" s="21"/>
      <c r="E62" s="22"/>
      <c r="F62" s="29">
        <f t="shared" si="10"/>
        <v>0</v>
      </c>
      <c r="G62" s="23">
        <f t="shared" si="11"/>
        <v>0</v>
      </c>
      <c r="H62" s="9"/>
      <c r="I62" s="17"/>
      <c r="J62" s="17"/>
    </row>
    <row r="63" spans="1:10" ht="15">
      <c r="A63" s="24" t="s">
        <v>123</v>
      </c>
      <c r="B63" s="24" t="s">
        <v>142</v>
      </c>
      <c r="C63" s="27">
        <f aca="true" t="shared" si="12" ref="C63:C70">(D63)/7.9</f>
        <v>1.7721518987341771</v>
      </c>
      <c r="D63" s="21">
        <v>14</v>
      </c>
      <c r="E63" s="22">
        <v>5</v>
      </c>
      <c r="F63" s="29">
        <f t="shared" si="10"/>
        <v>8.860759493670885</v>
      </c>
      <c r="G63" s="23">
        <f t="shared" si="11"/>
        <v>70</v>
      </c>
      <c r="H63" s="9"/>
      <c r="I63" s="17"/>
      <c r="J63" s="17"/>
    </row>
    <row r="64" spans="1:10" ht="15">
      <c r="A64" s="24" t="s">
        <v>122</v>
      </c>
      <c r="B64" s="24" t="s">
        <v>142</v>
      </c>
      <c r="C64" s="27">
        <f t="shared" si="12"/>
        <v>1.5189873417721518</v>
      </c>
      <c r="D64" s="21">
        <v>12</v>
      </c>
      <c r="E64" s="22">
        <v>5</v>
      </c>
      <c r="F64" s="29">
        <f t="shared" si="10"/>
        <v>7.594936708860759</v>
      </c>
      <c r="G64" s="23">
        <f t="shared" si="11"/>
        <v>60</v>
      </c>
      <c r="H64" s="9"/>
      <c r="I64" s="17"/>
      <c r="J64" s="17"/>
    </row>
    <row r="65" spans="1:10" ht="15">
      <c r="A65" s="24" t="s">
        <v>124</v>
      </c>
      <c r="B65" s="24" t="s">
        <v>143</v>
      </c>
      <c r="C65" s="27">
        <f t="shared" si="12"/>
        <v>1.5189873417721518</v>
      </c>
      <c r="D65" s="21">
        <v>12</v>
      </c>
      <c r="E65" s="22">
        <v>5</v>
      </c>
      <c r="F65" s="29">
        <f t="shared" si="10"/>
        <v>7.594936708860759</v>
      </c>
      <c r="G65" s="23">
        <f t="shared" si="11"/>
        <v>60</v>
      </c>
      <c r="H65" s="9"/>
      <c r="I65" s="17"/>
      <c r="J65" s="17"/>
    </row>
    <row r="66" spans="1:10" ht="15">
      <c r="A66" s="24" t="s">
        <v>125</v>
      </c>
      <c r="B66" s="24" t="s">
        <v>143</v>
      </c>
      <c r="C66" s="27">
        <f t="shared" si="12"/>
        <v>1.2658227848101264</v>
      </c>
      <c r="D66" s="21">
        <v>10</v>
      </c>
      <c r="E66" s="22">
        <v>5</v>
      </c>
      <c r="F66" s="29">
        <f t="shared" si="10"/>
        <v>6.329113924050633</v>
      </c>
      <c r="G66" s="23">
        <f t="shared" si="11"/>
        <v>50</v>
      </c>
      <c r="H66" s="9"/>
      <c r="I66" s="17"/>
      <c r="J66" s="17"/>
    </row>
    <row r="67" spans="1:10" ht="15">
      <c r="A67" s="24" t="s">
        <v>5</v>
      </c>
      <c r="B67" s="24" t="s">
        <v>10</v>
      </c>
      <c r="C67" s="27">
        <f t="shared" si="12"/>
        <v>5.493670886075949</v>
      </c>
      <c r="D67" s="21">
        <v>43.4</v>
      </c>
      <c r="E67" s="22"/>
      <c r="F67" s="29">
        <f t="shared" si="10"/>
        <v>0</v>
      </c>
      <c r="G67" s="23">
        <f t="shared" si="11"/>
        <v>0</v>
      </c>
      <c r="H67" s="9"/>
      <c r="I67" s="17"/>
      <c r="J67" s="17"/>
    </row>
    <row r="68" spans="1:10" ht="15">
      <c r="A68" s="24" t="s">
        <v>6</v>
      </c>
      <c r="B68" s="24" t="s">
        <v>10</v>
      </c>
      <c r="C68" s="27">
        <f t="shared" si="12"/>
        <v>23.670886075949365</v>
      </c>
      <c r="D68" s="21">
        <v>187</v>
      </c>
      <c r="E68" s="22"/>
      <c r="F68" s="29">
        <f t="shared" si="10"/>
        <v>0</v>
      </c>
      <c r="G68" s="23">
        <f t="shared" si="11"/>
        <v>0</v>
      </c>
      <c r="H68" s="9"/>
      <c r="I68" s="17"/>
      <c r="J68" s="17"/>
    </row>
    <row r="69" spans="1:10" ht="15">
      <c r="A69" s="24" t="s">
        <v>126</v>
      </c>
      <c r="B69" s="24" t="s">
        <v>138</v>
      </c>
      <c r="C69" s="27">
        <f t="shared" si="12"/>
        <v>0.6329113924050632</v>
      </c>
      <c r="D69" s="21">
        <v>5</v>
      </c>
      <c r="E69" s="22">
        <v>2</v>
      </c>
      <c r="F69" s="29">
        <f t="shared" si="10"/>
        <v>1.2658227848101264</v>
      </c>
      <c r="G69" s="23">
        <f t="shared" si="11"/>
        <v>10</v>
      </c>
      <c r="H69" s="9"/>
      <c r="I69" s="17"/>
      <c r="J69" s="17"/>
    </row>
    <row r="70" spans="1:10" ht="15">
      <c r="A70" s="24" t="s">
        <v>11</v>
      </c>
      <c r="B70" s="24" t="s">
        <v>144</v>
      </c>
      <c r="C70" s="27">
        <f t="shared" si="12"/>
        <v>11.39240506329114</v>
      </c>
      <c r="D70" s="21">
        <v>90</v>
      </c>
      <c r="E70" s="22">
        <v>5</v>
      </c>
      <c r="F70" s="29">
        <f t="shared" si="10"/>
        <v>56.962025316455694</v>
      </c>
      <c r="G70" s="23">
        <f t="shared" si="11"/>
        <v>450</v>
      </c>
      <c r="H70" s="9"/>
      <c r="I70" s="17"/>
      <c r="J70" s="17"/>
    </row>
    <row r="71" spans="1:10" s="50" customFormat="1" ht="15">
      <c r="A71" s="66" t="s">
        <v>87</v>
      </c>
      <c r="B71" s="33"/>
      <c r="C71" s="33"/>
      <c r="D71" s="39"/>
      <c r="E71" s="40"/>
      <c r="F71" s="34">
        <f t="shared" si="10"/>
        <v>496.36708860759495</v>
      </c>
      <c r="G71" s="37">
        <f>SUM(G49:G70)</f>
        <v>3921.3</v>
      </c>
      <c r="H71" s="41">
        <v>64335.6</v>
      </c>
      <c r="I71" s="25">
        <f>(H71/7.9)</f>
        <v>8143.7468354430375</v>
      </c>
      <c r="J71" s="49"/>
    </row>
    <row r="72" spans="4:10" ht="15">
      <c r="D72" s="7"/>
      <c r="E72" s="8"/>
      <c r="F72" s="8"/>
      <c r="G72" s="2"/>
      <c r="I72" s="17"/>
      <c r="J72" s="17"/>
    </row>
    <row r="73" spans="1:10" ht="15">
      <c r="A73" s="67" t="s">
        <v>33</v>
      </c>
      <c r="B73" s="54"/>
      <c r="C73" s="54"/>
      <c r="D73" s="62"/>
      <c r="E73" s="60"/>
      <c r="F73" s="60"/>
      <c r="G73" s="56"/>
      <c r="I73" s="17"/>
      <c r="J73" s="17"/>
    </row>
    <row r="74" spans="1:10" ht="15">
      <c r="A74" s="1" t="s">
        <v>183</v>
      </c>
      <c r="B74" s="1" t="s">
        <v>98</v>
      </c>
      <c r="C74" s="28">
        <f aca="true" t="shared" si="13" ref="C74:C98">(D74)/7.9</f>
        <v>3.259493670886076</v>
      </c>
      <c r="D74" s="7">
        <v>25.75</v>
      </c>
      <c r="E74" s="8">
        <v>6.5</v>
      </c>
      <c r="F74" s="28">
        <f aca="true" t="shared" si="14" ref="F74:F99">(G74)/7.9</f>
        <v>21.18670886075949</v>
      </c>
      <c r="G74" s="2">
        <f aca="true" t="shared" si="15" ref="G74:G98">D74*E74</f>
        <v>167.375</v>
      </c>
      <c r="I74" s="17"/>
      <c r="J74" s="17"/>
    </row>
    <row r="75" spans="1:10" ht="15">
      <c r="A75" s="1" t="s">
        <v>36</v>
      </c>
      <c r="B75" s="1" t="s">
        <v>139</v>
      </c>
      <c r="C75" s="28">
        <f t="shared" si="13"/>
        <v>3.1645569620253164</v>
      </c>
      <c r="D75" s="7">
        <v>25</v>
      </c>
      <c r="E75" s="8">
        <v>1</v>
      </c>
      <c r="F75" s="28">
        <f t="shared" si="14"/>
        <v>3.1645569620253164</v>
      </c>
      <c r="G75" s="2">
        <f t="shared" si="15"/>
        <v>25</v>
      </c>
      <c r="I75" s="17"/>
      <c r="J75" s="17"/>
    </row>
    <row r="76" spans="1:10" ht="15">
      <c r="A76" s="1" t="s">
        <v>109</v>
      </c>
      <c r="B76" s="1" t="s">
        <v>139</v>
      </c>
      <c r="C76" s="28">
        <f t="shared" si="13"/>
        <v>0.8860759493670886</v>
      </c>
      <c r="D76" s="7">
        <v>7</v>
      </c>
      <c r="E76" s="8">
        <v>0.5</v>
      </c>
      <c r="F76" s="28">
        <f t="shared" si="14"/>
        <v>0.4430379746835443</v>
      </c>
      <c r="G76" s="2">
        <f t="shared" si="15"/>
        <v>3.5</v>
      </c>
      <c r="I76" s="17"/>
      <c r="J76" s="17"/>
    </row>
    <row r="77" spans="1:10" ht="15">
      <c r="A77" s="1" t="s">
        <v>184</v>
      </c>
      <c r="B77" s="1" t="s">
        <v>148</v>
      </c>
      <c r="C77" s="28">
        <f t="shared" si="13"/>
        <v>11.012658227848101</v>
      </c>
      <c r="D77" s="7">
        <v>87</v>
      </c>
      <c r="E77" s="8">
        <v>4</v>
      </c>
      <c r="F77" s="28">
        <f t="shared" si="14"/>
        <v>44.050632911392405</v>
      </c>
      <c r="G77" s="2">
        <f t="shared" si="15"/>
        <v>348</v>
      </c>
      <c r="I77" s="17"/>
      <c r="J77" s="17"/>
    </row>
    <row r="78" spans="1:10" ht="15">
      <c r="A78" s="1" t="s">
        <v>38</v>
      </c>
      <c r="B78" s="1" t="s">
        <v>139</v>
      </c>
      <c r="C78" s="28">
        <f t="shared" si="13"/>
        <v>2.7848101265822782</v>
      </c>
      <c r="D78" s="7">
        <v>22</v>
      </c>
      <c r="E78" s="8">
        <v>1</v>
      </c>
      <c r="F78" s="28">
        <f t="shared" si="14"/>
        <v>2.7848101265822782</v>
      </c>
      <c r="G78" s="2">
        <f t="shared" si="15"/>
        <v>22</v>
      </c>
      <c r="I78" s="17"/>
      <c r="J78" s="17"/>
    </row>
    <row r="79" spans="1:10" ht="15">
      <c r="A79" s="1" t="s">
        <v>40</v>
      </c>
      <c r="B79" s="1" t="s">
        <v>139</v>
      </c>
      <c r="C79" s="28">
        <f t="shared" si="13"/>
        <v>2.2784810126582276</v>
      </c>
      <c r="D79" s="7">
        <v>18</v>
      </c>
      <c r="E79" s="8">
        <v>10</v>
      </c>
      <c r="F79" s="28">
        <f t="shared" si="14"/>
        <v>22.78481012658228</v>
      </c>
      <c r="G79" s="2">
        <f t="shared" si="15"/>
        <v>180</v>
      </c>
      <c r="I79" s="17"/>
      <c r="J79" s="17"/>
    </row>
    <row r="80" spans="1:10" ht="15">
      <c r="A80" s="1" t="s">
        <v>189</v>
      </c>
      <c r="C80" s="28">
        <f t="shared" si="13"/>
        <v>2.088607594936709</v>
      </c>
      <c r="D80" s="7">
        <v>16.5</v>
      </c>
      <c r="E80" s="8">
        <v>24</v>
      </c>
      <c r="F80" s="28">
        <f t="shared" si="14"/>
        <v>50.12658227848101</v>
      </c>
      <c r="G80" s="2">
        <f t="shared" si="15"/>
        <v>396</v>
      </c>
      <c r="I80" s="17"/>
      <c r="J80" s="17"/>
    </row>
    <row r="81" spans="1:10" ht="15">
      <c r="A81" s="1" t="s">
        <v>190</v>
      </c>
      <c r="C81" s="28">
        <f t="shared" si="13"/>
        <v>2.7025316455696204</v>
      </c>
      <c r="D81" s="7">
        <v>21.35</v>
      </c>
      <c r="E81" s="8">
        <v>2</v>
      </c>
      <c r="F81" s="28">
        <f t="shared" si="14"/>
        <v>5.405063291139241</v>
      </c>
      <c r="G81" s="2">
        <f t="shared" si="15"/>
        <v>42.7</v>
      </c>
      <c r="I81" s="17"/>
      <c r="J81" s="17"/>
    </row>
    <row r="82" spans="1:10" ht="15">
      <c r="A82" s="1" t="s">
        <v>41</v>
      </c>
      <c r="B82" s="1" t="s">
        <v>149</v>
      </c>
      <c r="C82" s="28">
        <f t="shared" si="13"/>
        <v>4.7784810126582276</v>
      </c>
      <c r="D82" s="7">
        <v>37.75</v>
      </c>
      <c r="E82" s="8">
        <v>1</v>
      </c>
      <c r="F82" s="28">
        <f t="shared" si="14"/>
        <v>4.7784810126582276</v>
      </c>
      <c r="G82" s="2">
        <f t="shared" si="15"/>
        <v>37.75</v>
      </c>
      <c r="I82" s="17"/>
      <c r="J82" s="17"/>
    </row>
    <row r="83" spans="1:10" ht="15">
      <c r="A83" s="1" t="s">
        <v>42</v>
      </c>
      <c r="B83" s="1" t="s">
        <v>149</v>
      </c>
      <c r="C83" s="28">
        <f t="shared" si="13"/>
        <v>1.2658227848101264</v>
      </c>
      <c r="D83" s="7">
        <v>10</v>
      </c>
      <c r="E83" s="8">
        <v>0.5</v>
      </c>
      <c r="F83" s="28">
        <f t="shared" si="14"/>
        <v>0.6329113924050632</v>
      </c>
      <c r="G83" s="2">
        <f t="shared" si="15"/>
        <v>5</v>
      </c>
      <c r="I83" s="17"/>
      <c r="J83" s="17"/>
    </row>
    <row r="84" spans="1:10" ht="15">
      <c r="A84" s="1" t="s">
        <v>186</v>
      </c>
      <c r="C84" s="28">
        <f t="shared" si="13"/>
        <v>2.151898734177215</v>
      </c>
      <c r="D84" s="7">
        <v>17</v>
      </c>
      <c r="E84" s="8">
        <v>3</v>
      </c>
      <c r="F84" s="28">
        <f t="shared" si="14"/>
        <v>6.455696202531645</v>
      </c>
      <c r="G84" s="2">
        <f t="shared" si="15"/>
        <v>51</v>
      </c>
      <c r="I84" s="17"/>
      <c r="J84" s="17"/>
    </row>
    <row r="85" spans="1:10" ht="15">
      <c r="A85" s="1" t="s">
        <v>187</v>
      </c>
      <c r="C85" s="28">
        <f t="shared" si="13"/>
        <v>2.5</v>
      </c>
      <c r="D85" s="7">
        <v>19.75</v>
      </c>
      <c r="E85" s="8">
        <v>6</v>
      </c>
      <c r="F85" s="28">
        <f t="shared" si="14"/>
        <v>15</v>
      </c>
      <c r="G85" s="2">
        <f t="shared" si="15"/>
        <v>118.5</v>
      </c>
      <c r="I85" s="17"/>
      <c r="J85" s="17"/>
    </row>
    <row r="86" spans="1:10" ht="15">
      <c r="A86" s="1" t="s">
        <v>188</v>
      </c>
      <c r="C86" s="28">
        <f t="shared" si="13"/>
        <v>2.151898734177215</v>
      </c>
      <c r="D86" s="7">
        <v>17</v>
      </c>
      <c r="E86" s="8">
        <v>1.5</v>
      </c>
      <c r="F86" s="28">
        <f t="shared" si="14"/>
        <v>3.2278481012658227</v>
      </c>
      <c r="G86" s="2">
        <f t="shared" si="15"/>
        <v>25.5</v>
      </c>
      <c r="I86" s="17"/>
      <c r="J86" s="17"/>
    </row>
    <row r="87" spans="1:10" ht="15">
      <c r="A87" s="1" t="s">
        <v>43</v>
      </c>
      <c r="B87" s="1" t="s">
        <v>9</v>
      </c>
      <c r="C87" s="28">
        <f t="shared" si="13"/>
        <v>2.531645569620253</v>
      </c>
      <c r="D87" s="7">
        <v>20</v>
      </c>
      <c r="E87" s="8">
        <v>5</v>
      </c>
      <c r="F87" s="28">
        <f t="shared" si="14"/>
        <v>12.658227848101266</v>
      </c>
      <c r="G87" s="2">
        <f t="shared" si="15"/>
        <v>100</v>
      </c>
      <c r="I87" s="17"/>
      <c r="J87" s="17"/>
    </row>
    <row r="88" spans="1:10" ht="15">
      <c r="A88" s="1" t="s">
        <v>45</v>
      </c>
      <c r="B88" s="1" t="s">
        <v>139</v>
      </c>
      <c r="C88" s="28">
        <f t="shared" si="13"/>
        <v>3.4177215189873418</v>
      </c>
      <c r="D88" s="7">
        <v>27</v>
      </c>
      <c r="E88" s="8">
        <v>1</v>
      </c>
      <c r="F88" s="28">
        <f t="shared" si="14"/>
        <v>3.4177215189873418</v>
      </c>
      <c r="G88" s="2">
        <f t="shared" si="15"/>
        <v>27</v>
      </c>
      <c r="I88" s="17"/>
      <c r="J88" s="17"/>
    </row>
    <row r="89" spans="1:10" ht="15">
      <c r="A89" s="1" t="s">
        <v>46</v>
      </c>
      <c r="B89" s="1" t="s">
        <v>9</v>
      </c>
      <c r="C89" s="28">
        <f t="shared" si="13"/>
        <v>37.974683544303794</v>
      </c>
      <c r="D89" s="7">
        <v>300</v>
      </c>
      <c r="E89" s="8">
        <v>4</v>
      </c>
      <c r="F89" s="28">
        <f t="shared" si="14"/>
        <v>151.89873417721518</v>
      </c>
      <c r="G89" s="2">
        <f t="shared" si="15"/>
        <v>1200</v>
      </c>
      <c r="I89" s="17"/>
      <c r="J89" s="17"/>
    </row>
    <row r="90" spans="1:10" ht="15">
      <c r="A90" s="1" t="s">
        <v>48</v>
      </c>
      <c r="B90" s="1">
        <v>30</v>
      </c>
      <c r="C90" s="28">
        <f t="shared" si="13"/>
        <v>4.018987341772152</v>
      </c>
      <c r="D90" s="7">
        <v>31.75</v>
      </c>
      <c r="E90" s="8">
        <v>2</v>
      </c>
      <c r="F90" s="28">
        <f t="shared" si="14"/>
        <v>8.037974683544304</v>
      </c>
      <c r="G90" s="2">
        <f t="shared" si="15"/>
        <v>63.5</v>
      </c>
      <c r="I90" s="17"/>
      <c r="J90" s="17"/>
    </row>
    <row r="91" spans="1:10" ht="15">
      <c r="A91" s="1" t="s">
        <v>50</v>
      </c>
      <c r="B91" s="1" t="s">
        <v>139</v>
      </c>
      <c r="C91" s="28">
        <f t="shared" si="13"/>
        <v>1.1392405063291138</v>
      </c>
      <c r="D91" s="7">
        <v>9</v>
      </c>
      <c r="E91" s="8">
        <v>2.5</v>
      </c>
      <c r="F91" s="28">
        <f t="shared" si="14"/>
        <v>2.848101265822785</v>
      </c>
      <c r="G91" s="2">
        <f t="shared" si="15"/>
        <v>22.5</v>
      </c>
      <c r="I91" s="17"/>
      <c r="J91" s="17"/>
    </row>
    <row r="92" spans="1:12" ht="15">
      <c r="A92" s="1" t="s">
        <v>54</v>
      </c>
      <c r="B92" s="1">
        <v>8</v>
      </c>
      <c r="C92" s="28">
        <f t="shared" si="13"/>
        <v>1.6455696202531644</v>
      </c>
      <c r="D92" s="7">
        <v>13</v>
      </c>
      <c r="E92" s="8">
        <v>4</v>
      </c>
      <c r="F92" s="28">
        <f t="shared" si="14"/>
        <v>6.582278481012658</v>
      </c>
      <c r="G92" s="2">
        <f t="shared" si="15"/>
        <v>52</v>
      </c>
      <c r="H92" s="13"/>
      <c r="I92" s="19"/>
      <c r="J92" s="17"/>
      <c r="K92" s="13"/>
      <c r="L92" s="13"/>
    </row>
    <row r="93" spans="1:10" ht="15">
      <c r="A93" s="1" t="s">
        <v>58</v>
      </c>
      <c r="B93" s="1" t="s">
        <v>139</v>
      </c>
      <c r="C93" s="28">
        <f t="shared" si="13"/>
        <v>6.329113924050633</v>
      </c>
      <c r="D93" s="7">
        <v>50</v>
      </c>
      <c r="E93" s="8">
        <v>1</v>
      </c>
      <c r="F93" s="28">
        <f t="shared" si="14"/>
        <v>6.329113924050633</v>
      </c>
      <c r="G93" s="2">
        <f t="shared" si="15"/>
        <v>50</v>
      </c>
      <c r="I93" s="17"/>
      <c r="J93" s="17"/>
    </row>
    <row r="94" spans="1:10" ht="15">
      <c r="A94" s="1" t="s">
        <v>113</v>
      </c>
      <c r="B94" s="1" t="s">
        <v>139</v>
      </c>
      <c r="C94" s="28">
        <f t="shared" si="13"/>
        <v>2.4050632911392404</v>
      </c>
      <c r="D94" s="7">
        <v>19</v>
      </c>
      <c r="E94" s="8">
        <v>3</v>
      </c>
      <c r="F94" s="28">
        <f t="shared" si="14"/>
        <v>7.215189873417721</v>
      </c>
      <c r="G94" s="2">
        <f t="shared" si="15"/>
        <v>57</v>
      </c>
      <c r="I94" s="17"/>
      <c r="J94" s="17"/>
    </row>
    <row r="95" spans="1:10" ht="15">
      <c r="A95" s="1" t="s">
        <v>60</v>
      </c>
      <c r="B95" s="1" t="s">
        <v>139</v>
      </c>
      <c r="C95" s="28">
        <f t="shared" si="13"/>
        <v>0.8987341772151898</v>
      </c>
      <c r="D95" s="7">
        <v>7.1</v>
      </c>
      <c r="E95" s="8">
        <v>2</v>
      </c>
      <c r="F95" s="28">
        <f t="shared" si="14"/>
        <v>1.7974683544303796</v>
      </c>
      <c r="G95" s="2">
        <f t="shared" si="15"/>
        <v>14.2</v>
      </c>
      <c r="I95" s="17"/>
      <c r="J95" s="17"/>
    </row>
    <row r="96" spans="1:10" ht="15">
      <c r="A96" s="1" t="s">
        <v>62</v>
      </c>
      <c r="B96" s="1" t="s">
        <v>97</v>
      </c>
      <c r="C96" s="28">
        <f t="shared" si="13"/>
        <v>1</v>
      </c>
      <c r="D96" s="7">
        <v>7.9</v>
      </c>
      <c r="E96" s="8">
        <v>2</v>
      </c>
      <c r="F96" s="28">
        <f t="shared" si="14"/>
        <v>2</v>
      </c>
      <c r="G96" s="2">
        <f t="shared" si="15"/>
        <v>15.8</v>
      </c>
      <c r="I96" s="17"/>
      <c r="J96" s="17"/>
    </row>
    <row r="97" spans="1:10" ht="15">
      <c r="A97" s="1" t="s">
        <v>185</v>
      </c>
      <c r="C97" s="28">
        <f t="shared" si="13"/>
        <v>0.8860759493670886</v>
      </c>
      <c r="D97" s="7">
        <v>7</v>
      </c>
      <c r="E97" s="8">
        <v>2</v>
      </c>
      <c r="F97" s="28">
        <f t="shared" si="14"/>
        <v>1.7721518987341771</v>
      </c>
      <c r="G97" s="2">
        <f t="shared" si="15"/>
        <v>14</v>
      </c>
      <c r="I97" s="17"/>
      <c r="J97" s="17"/>
    </row>
    <row r="98" spans="1:10" ht="13.5" customHeight="1">
      <c r="A98" s="1" t="s">
        <v>133</v>
      </c>
      <c r="B98" s="1" t="s">
        <v>96</v>
      </c>
      <c r="C98" s="28">
        <f t="shared" si="13"/>
        <v>4.430379746835443</v>
      </c>
      <c r="D98" s="7">
        <v>35</v>
      </c>
      <c r="E98" s="8">
        <v>31</v>
      </c>
      <c r="F98" s="28">
        <f t="shared" si="14"/>
        <v>137.34177215189874</v>
      </c>
      <c r="G98" s="2">
        <f t="shared" si="15"/>
        <v>1085</v>
      </c>
      <c r="I98" s="17"/>
      <c r="J98" s="17"/>
    </row>
    <row r="99" spans="1:10" s="50" customFormat="1" ht="15">
      <c r="A99" s="66" t="s">
        <v>87</v>
      </c>
      <c r="B99" s="33"/>
      <c r="C99" s="33"/>
      <c r="D99" s="35"/>
      <c r="E99" s="33"/>
      <c r="F99" s="34">
        <f t="shared" si="14"/>
        <v>521.9398734177215</v>
      </c>
      <c r="G99" s="37">
        <f>SUM(G74:G98)</f>
        <v>4123.325</v>
      </c>
      <c r="H99" s="42">
        <f>(G99)*12</f>
        <v>49479.899999999994</v>
      </c>
      <c r="I99" s="25">
        <f>(H99/7.9)</f>
        <v>6263.278481012657</v>
      </c>
      <c r="J99" s="49"/>
    </row>
    <row r="100" spans="6:10" ht="15">
      <c r="F100" s="1"/>
      <c r="G100" s="2"/>
      <c r="I100" s="17"/>
      <c r="J100" s="17"/>
    </row>
    <row r="101" spans="1:10" ht="15">
      <c r="A101" s="67" t="s">
        <v>63</v>
      </c>
      <c r="B101" s="54"/>
      <c r="C101" s="54"/>
      <c r="D101" s="62"/>
      <c r="E101" s="60"/>
      <c r="F101" s="60"/>
      <c r="G101" s="56"/>
      <c r="I101" s="17"/>
      <c r="J101" s="17"/>
    </row>
    <row r="102" spans="1:10" ht="15">
      <c r="A102" s="1" t="s">
        <v>64</v>
      </c>
      <c r="B102" s="1" t="s">
        <v>95</v>
      </c>
      <c r="C102" s="28">
        <f aca="true" t="shared" si="16" ref="C102:C115">(D102)/7.9</f>
        <v>2.848101265822785</v>
      </c>
      <c r="D102" s="7">
        <v>22.5</v>
      </c>
      <c r="E102" s="8">
        <v>4</v>
      </c>
      <c r="F102" s="28">
        <f>(G102)/7.9</f>
        <v>11.39240506329114</v>
      </c>
      <c r="G102" s="2">
        <f aca="true" t="shared" si="17" ref="G102:G115">D102*E102</f>
        <v>90</v>
      </c>
      <c r="I102" s="17"/>
      <c r="J102" s="17"/>
    </row>
    <row r="103" spans="1:10" ht="15">
      <c r="A103" s="1" t="s">
        <v>65</v>
      </c>
      <c r="B103" s="1" t="s">
        <v>94</v>
      </c>
      <c r="C103" s="28">
        <f t="shared" si="16"/>
        <v>1.9620253164556962</v>
      </c>
      <c r="D103" s="7">
        <v>15.5</v>
      </c>
      <c r="E103" s="8">
        <v>1.75</v>
      </c>
      <c r="F103" s="28">
        <f aca="true" t="shared" si="18" ref="F103:F116">(G103)/7.9</f>
        <v>3.433544303797468</v>
      </c>
      <c r="G103" s="2">
        <f t="shared" si="17"/>
        <v>27.125</v>
      </c>
      <c r="I103" s="17"/>
      <c r="J103" s="17"/>
    </row>
    <row r="104" spans="1:10" ht="15">
      <c r="A104" s="1" t="s">
        <v>66</v>
      </c>
      <c r="B104" s="1" t="s">
        <v>94</v>
      </c>
      <c r="C104" s="28">
        <f t="shared" si="16"/>
        <v>1.3924050632911391</v>
      </c>
      <c r="D104" s="7">
        <v>11</v>
      </c>
      <c r="E104" s="8">
        <v>0.6</v>
      </c>
      <c r="F104" s="28">
        <f t="shared" si="18"/>
        <v>0.8354430379746834</v>
      </c>
      <c r="G104" s="2">
        <f t="shared" si="17"/>
        <v>6.6</v>
      </c>
      <c r="I104" s="17"/>
      <c r="J104" s="17"/>
    </row>
    <row r="105" spans="1:10" ht="15">
      <c r="A105" s="1" t="s">
        <v>197</v>
      </c>
      <c r="C105" s="28">
        <f t="shared" si="16"/>
        <v>2.151898734177215</v>
      </c>
      <c r="D105" s="7">
        <v>17</v>
      </c>
      <c r="E105" s="8">
        <v>10</v>
      </c>
      <c r="F105" s="28">
        <f t="shared" si="18"/>
        <v>21.51898734177215</v>
      </c>
      <c r="G105" s="2">
        <f t="shared" si="17"/>
        <v>170</v>
      </c>
      <c r="I105" s="17"/>
      <c r="J105" s="17"/>
    </row>
    <row r="106" spans="1:10" ht="15">
      <c r="A106" s="1" t="s">
        <v>196</v>
      </c>
      <c r="B106" s="1" t="s">
        <v>93</v>
      </c>
      <c r="C106" s="28">
        <f t="shared" si="16"/>
        <v>3.1645569620253164</v>
      </c>
      <c r="D106" s="7">
        <v>25</v>
      </c>
      <c r="E106" s="8">
        <v>2.3</v>
      </c>
      <c r="F106" s="28">
        <f t="shared" si="18"/>
        <v>7.278481012658227</v>
      </c>
      <c r="G106" s="2">
        <f t="shared" si="17"/>
        <v>57.49999999999999</v>
      </c>
      <c r="I106" s="17"/>
      <c r="J106" s="17"/>
    </row>
    <row r="107" spans="1:10" ht="15">
      <c r="A107" s="1" t="s">
        <v>67</v>
      </c>
      <c r="B107" s="1" t="s">
        <v>150</v>
      </c>
      <c r="C107" s="28">
        <f t="shared" si="16"/>
        <v>3.1582278481012658</v>
      </c>
      <c r="D107" s="7">
        <v>24.95</v>
      </c>
      <c r="E107" s="8">
        <v>5</v>
      </c>
      <c r="F107" s="28">
        <f t="shared" si="18"/>
        <v>15.791139240506329</v>
      </c>
      <c r="G107" s="2">
        <f t="shared" si="17"/>
        <v>124.75</v>
      </c>
      <c r="I107" s="17"/>
      <c r="J107" s="17"/>
    </row>
    <row r="108" spans="1:10" ht="15">
      <c r="A108" s="1" t="s">
        <v>191</v>
      </c>
      <c r="B108" s="1" t="s">
        <v>92</v>
      </c>
      <c r="C108" s="28">
        <f t="shared" si="16"/>
        <v>2.424050632911392</v>
      </c>
      <c r="D108" s="7">
        <v>19.15</v>
      </c>
      <c r="E108" s="8">
        <v>0.5</v>
      </c>
      <c r="F108" s="28">
        <f t="shared" si="18"/>
        <v>1.212025316455696</v>
      </c>
      <c r="G108" s="2">
        <f t="shared" si="17"/>
        <v>9.575</v>
      </c>
      <c r="I108" s="17"/>
      <c r="J108" s="17"/>
    </row>
    <row r="109" spans="1:10" ht="15">
      <c r="A109" s="1" t="s">
        <v>68</v>
      </c>
      <c r="B109" s="1" t="s">
        <v>151</v>
      </c>
      <c r="C109" s="28">
        <f t="shared" si="16"/>
        <v>1.5189873417721518</v>
      </c>
      <c r="D109" s="7">
        <v>12</v>
      </c>
      <c r="E109" s="8">
        <v>27.75</v>
      </c>
      <c r="F109" s="28">
        <f t="shared" si="18"/>
        <v>42.151898734177216</v>
      </c>
      <c r="G109" s="2">
        <f t="shared" si="17"/>
        <v>333</v>
      </c>
      <c r="I109" s="17"/>
      <c r="J109" s="17"/>
    </row>
    <row r="110" spans="1:10" ht="15">
      <c r="A110" s="1" t="s">
        <v>192</v>
      </c>
      <c r="B110" s="1" t="s">
        <v>150</v>
      </c>
      <c r="C110" s="28">
        <f t="shared" si="16"/>
        <v>1.3924050632911391</v>
      </c>
      <c r="D110" s="7">
        <v>11</v>
      </c>
      <c r="E110" s="8">
        <v>0.6</v>
      </c>
      <c r="F110" s="28">
        <f t="shared" si="18"/>
        <v>0.8354430379746834</v>
      </c>
      <c r="G110" s="2">
        <f t="shared" si="17"/>
        <v>6.6</v>
      </c>
      <c r="I110" s="17"/>
      <c r="J110" s="17"/>
    </row>
    <row r="111" spans="1:10" ht="15">
      <c r="A111" s="1" t="s">
        <v>195</v>
      </c>
      <c r="C111" s="28">
        <f t="shared" si="16"/>
        <v>1.2658227848101264</v>
      </c>
      <c r="D111" s="7">
        <v>10</v>
      </c>
      <c r="E111" s="8">
        <v>0.5</v>
      </c>
      <c r="F111" s="28">
        <f t="shared" si="18"/>
        <v>0.6329113924050632</v>
      </c>
      <c r="G111" s="2">
        <f t="shared" si="17"/>
        <v>5</v>
      </c>
      <c r="I111" s="17"/>
      <c r="J111" s="17"/>
    </row>
    <row r="112" spans="1:10" ht="15">
      <c r="A112" s="1" t="s">
        <v>193</v>
      </c>
      <c r="B112" s="1" t="s">
        <v>152</v>
      </c>
      <c r="C112" s="28">
        <f t="shared" si="16"/>
        <v>0.5063291139240506</v>
      </c>
      <c r="D112" s="7">
        <v>4</v>
      </c>
      <c r="E112" s="8">
        <v>1</v>
      </c>
      <c r="F112" s="28">
        <f t="shared" si="18"/>
        <v>0.5063291139240506</v>
      </c>
      <c r="G112" s="2">
        <f t="shared" si="17"/>
        <v>4</v>
      </c>
      <c r="I112" s="17"/>
      <c r="J112" s="17"/>
    </row>
    <row r="113" spans="1:10" ht="15">
      <c r="A113" s="1" t="s">
        <v>69</v>
      </c>
      <c r="B113" s="1" t="s">
        <v>153</v>
      </c>
      <c r="C113" s="28">
        <f t="shared" si="16"/>
        <v>1.0886075949367087</v>
      </c>
      <c r="D113" s="7">
        <v>8.6</v>
      </c>
      <c r="E113" s="8">
        <v>10</v>
      </c>
      <c r="F113" s="28">
        <f t="shared" si="18"/>
        <v>10.886075949367088</v>
      </c>
      <c r="G113" s="2">
        <f t="shared" si="17"/>
        <v>86</v>
      </c>
      <c r="I113" s="17"/>
      <c r="J113" s="17"/>
    </row>
    <row r="114" spans="1:10" ht="15">
      <c r="A114" s="1" t="s">
        <v>194</v>
      </c>
      <c r="C114" s="28">
        <f t="shared" si="16"/>
        <v>12.658227848101266</v>
      </c>
      <c r="D114" s="7">
        <v>100</v>
      </c>
      <c r="E114" s="8">
        <v>2</v>
      </c>
      <c r="F114" s="28">
        <f t="shared" si="18"/>
        <v>25.31645569620253</v>
      </c>
      <c r="G114" s="2">
        <f t="shared" si="17"/>
        <v>200</v>
      </c>
      <c r="I114" s="17"/>
      <c r="J114" s="17"/>
    </row>
    <row r="115" spans="1:10" ht="15">
      <c r="A115" s="1" t="s">
        <v>70</v>
      </c>
      <c r="B115" s="1" t="s">
        <v>154</v>
      </c>
      <c r="C115" s="28">
        <f t="shared" si="16"/>
        <v>3.291139240506329</v>
      </c>
      <c r="D115" s="7">
        <v>26</v>
      </c>
      <c r="E115" s="8">
        <v>0.5</v>
      </c>
      <c r="F115" s="28">
        <f t="shared" si="18"/>
        <v>1.6455696202531644</v>
      </c>
      <c r="G115" s="2">
        <f t="shared" si="17"/>
        <v>13</v>
      </c>
      <c r="I115" s="17"/>
      <c r="J115" s="17"/>
    </row>
    <row r="116" spans="1:10" s="50" customFormat="1" ht="15">
      <c r="A116" s="66" t="s">
        <v>87</v>
      </c>
      <c r="B116" s="33"/>
      <c r="C116" s="33"/>
      <c r="D116" s="35"/>
      <c r="E116" s="40"/>
      <c r="F116" s="34">
        <f t="shared" si="18"/>
        <v>143.4367088607595</v>
      </c>
      <c r="G116" s="37">
        <f>SUM(G102:G115)</f>
        <v>1133.15</v>
      </c>
      <c r="H116" s="42">
        <f>G116*12</f>
        <v>13597.800000000001</v>
      </c>
      <c r="I116" s="25">
        <f>(H116/7.9)</f>
        <v>1721.240506329114</v>
      </c>
      <c r="J116" s="49"/>
    </row>
    <row r="117" spans="5:10" ht="15">
      <c r="E117" s="8"/>
      <c r="F117" s="8"/>
      <c r="G117" s="2"/>
      <c r="I117" s="17"/>
      <c r="J117" s="17"/>
    </row>
    <row r="118" spans="1:10" ht="15">
      <c r="A118" s="67" t="s">
        <v>71</v>
      </c>
      <c r="B118" s="54"/>
      <c r="C118" s="54"/>
      <c r="D118" s="55"/>
      <c r="E118" s="60"/>
      <c r="F118" s="60"/>
      <c r="G118" s="56"/>
      <c r="I118" s="17"/>
      <c r="J118" s="17"/>
    </row>
    <row r="119" spans="1:10" ht="15">
      <c r="A119" s="1" t="s">
        <v>134</v>
      </c>
      <c r="B119" s="1" t="s">
        <v>91</v>
      </c>
      <c r="C119" s="28">
        <f>(D119)/7.9</f>
        <v>2.0253164556962022</v>
      </c>
      <c r="D119" s="7">
        <v>16</v>
      </c>
      <c r="E119" s="8">
        <v>1.258</v>
      </c>
      <c r="F119" s="28">
        <f>(G119)/7.9</f>
        <v>2.5478481012658225</v>
      </c>
      <c r="G119" s="2">
        <f>D119*E119</f>
        <v>20.128</v>
      </c>
      <c r="I119" s="17"/>
      <c r="J119" s="17"/>
    </row>
    <row r="120" spans="1:10" ht="15">
      <c r="A120" s="1" t="s">
        <v>72</v>
      </c>
      <c r="B120" s="1" t="s">
        <v>89</v>
      </c>
      <c r="C120" s="28">
        <f>(D120)/7.9</f>
        <v>126.58227848101265</v>
      </c>
      <c r="D120" s="7">
        <v>1000</v>
      </c>
      <c r="E120" s="8">
        <v>1</v>
      </c>
      <c r="F120" s="28">
        <f>(G120)/7.9</f>
        <v>126.58227848101265</v>
      </c>
      <c r="G120" s="2">
        <f>D120*E120</f>
        <v>1000</v>
      </c>
      <c r="I120" s="17"/>
      <c r="J120" s="17"/>
    </row>
    <row r="121" spans="1:10" ht="15">
      <c r="A121" s="1" t="s">
        <v>73</v>
      </c>
      <c r="B121" s="1" t="s">
        <v>90</v>
      </c>
      <c r="C121" s="28">
        <f>(D121)/7.9</f>
        <v>26.83544303797468</v>
      </c>
      <c r="D121" s="7">
        <v>212</v>
      </c>
      <c r="E121" s="8">
        <v>2</v>
      </c>
      <c r="F121" s="28">
        <f>(G121)/7.9</f>
        <v>53.67088607594936</v>
      </c>
      <c r="G121" s="2">
        <f>D121*E121</f>
        <v>424</v>
      </c>
      <c r="I121" s="17"/>
      <c r="J121" s="17"/>
    </row>
    <row r="122" spans="1:10" ht="15">
      <c r="A122" s="1" t="s">
        <v>198</v>
      </c>
      <c r="B122" s="1" t="s">
        <v>89</v>
      </c>
      <c r="C122" s="28">
        <f>(D122)/7.9</f>
        <v>94.9367088607595</v>
      </c>
      <c r="D122" s="7">
        <v>750</v>
      </c>
      <c r="E122" s="8">
        <v>1</v>
      </c>
      <c r="F122" s="28">
        <f>(G122)/7.9</f>
        <v>94.9367088607595</v>
      </c>
      <c r="G122" s="2">
        <f>D122*E122</f>
        <v>750</v>
      </c>
      <c r="I122" s="17"/>
      <c r="J122" s="17"/>
    </row>
    <row r="123" spans="1:10" s="50" customFormat="1" ht="15">
      <c r="A123" s="66" t="s">
        <v>87</v>
      </c>
      <c r="B123" s="33"/>
      <c r="C123" s="33"/>
      <c r="D123" s="43"/>
      <c r="E123" s="40"/>
      <c r="F123" s="34">
        <f>(G123)/7.9</f>
        <v>277.73772151898737</v>
      </c>
      <c r="G123" s="37">
        <f>SUM(G119:G122)</f>
        <v>2194.128</v>
      </c>
      <c r="H123" s="42">
        <f>G123*12</f>
        <v>26329.536</v>
      </c>
      <c r="I123" s="25">
        <f>(H123/7.9)</f>
        <v>3332.8526582278478</v>
      </c>
      <c r="J123" s="49"/>
    </row>
    <row r="124" spans="1:10" s="50" customFormat="1" ht="15">
      <c r="A124" s="44"/>
      <c r="B124" s="44"/>
      <c r="C124" s="44"/>
      <c r="D124" s="51"/>
      <c r="E124" s="45"/>
      <c r="F124" s="46"/>
      <c r="G124" s="47"/>
      <c r="H124" s="48"/>
      <c r="I124" s="49"/>
      <c r="J124" s="49"/>
    </row>
    <row r="125" spans="1:10" ht="15">
      <c r="A125" s="67" t="s">
        <v>74</v>
      </c>
      <c r="B125" s="54"/>
      <c r="C125" s="54"/>
      <c r="D125" s="61"/>
      <c r="E125" s="60"/>
      <c r="F125" s="60"/>
      <c r="G125" s="56"/>
      <c r="I125" s="17"/>
      <c r="J125" s="17"/>
    </row>
    <row r="126" spans="1:10" s="50" customFormat="1" ht="15">
      <c r="A126" s="44" t="s">
        <v>199</v>
      </c>
      <c r="B126" s="44"/>
      <c r="C126" s="28">
        <f>D126/7.19</f>
        <v>556.328233657858</v>
      </c>
      <c r="D126" s="51">
        <v>4000</v>
      </c>
      <c r="E126" s="11">
        <v>1</v>
      </c>
      <c r="F126" s="28">
        <f>(G126)/7.9</f>
        <v>506.3291139240506</v>
      </c>
      <c r="G126" s="11">
        <f>D126*E126</f>
        <v>4000</v>
      </c>
      <c r="I126" s="49"/>
      <c r="J126" s="49"/>
    </row>
    <row r="127" spans="1:10" ht="15">
      <c r="A127" s="1" t="s">
        <v>75</v>
      </c>
      <c r="B127" s="1" t="s">
        <v>78</v>
      </c>
      <c r="C127" s="28">
        <f>D127/7.19</f>
        <v>0</v>
      </c>
      <c r="D127" s="11">
        <v>0</v>
      </c>
      <c r="E127" s="11"/>
      <c r="F127" s="28">
        <f>(G127)/7.9</f>
        <v>0</v>
      </c>
      <c r="G127" s="11">
        <v>0</v>
      </c>
      <c r="I127" s="17"/>
      <c r="J127" s="17"/>
    </row>
    <row r="128" spans="1:10" ht="15">
      <c r="A128" s="1" t="s">
        <v>76</v>
      </c>
      <c r="B128" s="1" t="s">
        <v>78</v>
      </c>
      <c r="C128" s="28">
        <f>D128/7.19</f>
        <v>0</v>
      </c>
      <c r="D128" s="11">
        <v>0</v>
      </c>
      <c r="E128" s="11"/>
      <c r="F128" s="28">
        <f>(G128)/7.9</f>
        <v>0</v>
      </c>
      <c r="G128" s="11">
        <v>0</v>
      </c>
      <c r="I128" s="17"/>
      <c r="J128" s="17"/>
    </row>
    <row r="129" spans="1:10" ht="15">
      <c r="A129" s="1" t="s">
        <v>77</v>
      </c>
      <c r="B129" s="1" t="s">
        <v>78</v>
      </c>
      <c r="C129" s="28">
        <f>D129/7.19</f>
        <v>0</v>
      </c>
      <c r="D129" s="11">
        <v>0</v>
      </c>
      <c r="E129" s="11"/>
      <c r="F129" s="28">
        <f>(G129)/7.9</f>
        <v>0</v>
      </c>
      <c r="G129" s="11">
        <v>0</v>
      </c>
      <c r="I129" s="17"/>
      <c r="J129" s="17"/>
    </row>
    <row r="130" spans="1:10" ht="15">
      <c r="A130" s="66" t="s">
        <v>87</v>
      </c>
      <c r="B130" s="33"/>
      <c r="C130" s="34"/>
      <c r="D130" s="43"/>
      <c r="E130" s="43"/>
      <c r="F130" s="34">
        <f>(G130)/7.9</f>
        <v>506.3291139240506</v>
      </c>
      <c r="G130" s="37">
        <f>SUM(G126:G129)</f>
        <v>4000</v>
      </c>
      <c r="H130" s="42">
        <f>G130*12</f>
        <v>48000</v>
      </c>
      <c r="I130" s="25">
        <f>(H130/7.9)</f>
        <v>6075.949367088608</v>
      </c>
      <c r="J130" s="17"/>
    </row>
    <row r="131" spans="4:10" ht="15">
      <c r="D131" s="11"/>
      <c r="E131" s="11"/>
      <c r="F131" s="11"/>
      <c r="G131" s="11"/>
      <c r="I131" s="17"/>
      <c r="J131" s="17"/>
    </row>
    <row r="132" spans="1:10" ht="15">
      <c r="A132" s="67" t="s">
        <v>79</v>
      </c>
      <c r="B132" s="54"/>
      <c r="C132" s="54"/>
      <c r="D132" s="61"/>
      <c r="E132" s="54"/>
      <c r="F132" s="54"/>
      <c r="G132" s="56"/>
      <c r="I132" s="17"/>
      <c r="J132" s="17"/>
    </row>
    <row r="133" spans="1:12" ht="45">
      <c r="A133" s="69" t="s">
        <v>80</v>
      </c>
      <c r="B133" s="69" t="s">
        <v>84</v>
      </c>
      <c r="C133" s="70" t="s">
        <v>160</v>
      </c>
      <c r="D133" s="70" t="s">
        <v>161</v>
      </c>
      <c r="E133" s="71" t="s">
        <v>85</v>
      </c>
      <c r="F133" s="72" t="s">
        <v>162</v>
      </c>
      <c r="G133" s="70" t="s">
        <v>86</v>
      </c>
      <c r="H133" s="69" t="s">
        <v>163</v>
      </c>
      <c r="I133" s="73" t="s">
        <v>87</v>
      </c>
      <c r="J133" s="70" t="s">
        <v>88</v>
      </c>
      <c r="K133" s="74" t="s">
        <v>164</v>
      </c>
      <c r="L133" s="17"/>
    </row>
    <row r="134" spans="1:12" ht="15">
      <c r="A134" s="1" t="s">
        <v>135</v>
      </c>
      <c r="B134" s="14">
        <v>2600</v>
      </c>
      <c r="C134" s="28">
        <f>(B134)/7.9</f>
        <v>329.1139240506329</v>
      </c>
      <c r="D134" s="28">
        <f>(E134)/7.9</f>
        <v>0</v>
      </c>
      <c r="E134" s="11"/>
      <c r="F134" s="28">
        <f>(G134)/7.9</f>
        <v>0</v>
      </c>
      <c r="G134" s="14"/>
      <c r="H134" s="28">
        <f>(I134)/7.9</f>
        <v>329.1139240506329</v>
      </c>
      <c r="I134" s="2">
        <f aca="true" t="shared" si="19" ref="I134:I144">(B134+E134+G134)</f>
        <v>2600</v>
      </c>
      <c r="J134" s="15">
        <f>(I134*12)</f>
        <v>31200</v>
      </c>
      <c r="K134" s="17">
        <f>(J134)/7.9</f>
        <v>3949.3670886075947</v>
      </c>
      <c r="L134" s="17"/>
    </row>
    <row r="135" spans="1:12" ht="15">
      <c r="A135" s="1" t="s">
        <v>167</v>
      </c>
      <c r="B135" s="14" t="s">
        <v>168</v>
      </c>
      <c r="C135" s="28">
        <v>329.11</v>
      </c>
      <c r="D135" s="28">
        <f aca="true" t="shared" si="20" ref="D135:D144">(E135)/7.9</f>
        <v>0</v>
      </c>
      <c r="E135" s="11"/>
      <c r="F135" s="28">
        <f aca="true" t="shared" si="21" ref="F135:F144">(G135)/7.9</f>
        <v>0</v>
      </c>
      <c r="G135" s="14"/>
      <c r="H135" s="28">
        <v>329.11</v>
      </c>
      <c r="I135" s="2">
        <v>2600</v>
      </c>
      <c r="J135" s="15">
        <v>31200</v>
      </c>
      <c r="K135" s="17">
        <v>3954.37</v>
      </c>
      <c r="L135" s="17"/>
    </row>
    <row r="136" spans="1:14" ht="15">
      <c r="A136" s="1" t="s">
        <v>81</v>
      </c>
      <c r="B136" s="14">
        <v>2450</v>
      </c>
      <c r="C136" s="28">
        <f aca="true" t="shared" si="22" ref="C136:C146">(B136)/7.9</f>
        <v>310.126582278481</v>
      </c>
      <c r="D136" s="28">
        <f t="shared" si="20"/>
        <v>9.493670886075948</v>
      </c>
      <c r="E136" s="11">
        <v>75</v>
      </c>
      <c r="F136" s="28">
        <f t="shared" si="21"/>
        <v>0</v>
      </c>
      <c r="G136" s="14">
        <v>0</v>
      </c>
      <c r="H136" s="28">
        <f aca="true" t="shared" si="23" ref="H136:H144">(I136)/7.9</f>
        <v>319.62025316455697</v>
      </c>
      <c r="I136" s="2">
        <f t="shared" si="19"/>
        <v>2525</v>
      </c>
      <c r="J136" s="15">
        <f aca="true" t="shared" si="24" ref="J136:J143">(I136*12)</f>
        <v>30300</v>
      </c>
      <c r="K136" s="17">
        <f aca="true" t="shared" si="25" ref="K136:K144">(J136)/7.9</f>
        <v>3835.443037974683</v>
      </c>
      <c r="L136" s="17"/>
      <c r="N136" s="17"/>
    </row>
    <row r="137" spans="1:14" ht="15">
      <c r="A137" s="1" t="s">
        <v>81</v>
      </c>
      <c r="B137" s="14">
        <v>2450</v>
      </c>
      <c r="C137" s="28">
        <f>(B137)/7.9</f>
        <v>310.126582278481</v>
      </c>
      <c r="D137" s="28">
        <f t="shared" si="20"/>
        <v>9.493670886075948</v>
      </c>
      <c r="E137" s="11">
        <v>75</v>
      </c>
      <c r="F137" s="28">
        <f t="shared" si="21"/>
        <v>0</v>
      </c>
      <c r="G137" s="14">
        <v>0</v>
      </c>
      <c r="H137" s="28">
        <f>(I137)/7.9</f>
        <v>319.62025316455697</v>
      </c>
      <c r="I137" s="2">
        <f>(B137+E137+G137)</f>
        <v>2525</v>
      </c>
      <c r="J137" s="15">
        <f>(I137*12)</f>
        <v>30300</v>
      </c>
      <c r="K137" s="17">
        <f>(J137)/7.9</f>
        <v>3835.443037974683</v>
      </c>
      <c r="L137" s="17"/>
      <c r="N137" s="17"/>
    </row>
    <row r="138" spans="1:14" ht="15">
      <c r="A138" s="1" t="s">
        <v>81</v>
      </c>
      <c r="B138" s="14">
        <v>2450</v>
      </c>
      <c r="C138" s="28">
        <f>(B138)/7.9</f>
        <v>310.126582278481</v>
      </c>
      <c r="D138" s="28">
        <f t="shared" si="20"/>
        <v>9.493670886075948</v>
      </c>
      <c r="E138" s="11">
        <v>75</v>
      </c>
      <c r="F138" s="28">
        <f t="shared" si="21"/>
        <v>0</v>
      </c>
      <c r="G138" s="14">
        <v>0</v>
      </c>
      <c r="H138" s="28">
        <f>(I138)/7.9</f>
        <v>319.62025316455697</v>
      </c>
      <c r="I138" s="2">
        <f>(B138+E138+G138)</f>
        <v>2525</v>
      </c>
      <c r="J138" s="15">
        <f>(I138*12)</f>
        <v>30300</v>
      </c>
      <c r="K138" s="17">
        <f>(J138)/7.9</f>
        <v>3835.443037974683</v>
      </c>
      <c r="L138" s="17"/>
      <c r="N138" s="17"/>
    </row>
    <row r="139" spans="1:14" ht="15">
      <c r="A139" s="1" t="s">
        <v>81</v>
      </c>
      <c r="B139" s="14">
        <v>2450</v>
      </c>
      <c r="C139" s="28">
        <f>(B139)/7.9</f>
        <v>310.126582278481</v>
      </c>
      <c r="D139" s="28">
        <f t="shared" si="20"/>
        <v>9.493670886075948</v>
      </c>
      <c r="E139" s="11">
        <v>75</v>
      </c>
      <c r="F139" s="28">
        <f t="shared" si="21"/>
        <v>0</v>
      </c>
      <c r="G139" s="14">
        <v>0</v>
      </c>
      <c r="H139" s="28">
        <f>(I139)/7.9</f>
        <v>319.62025316455697</v>
      </c>
      <c r="I139" s="2">
        <f>(B139+E139+G139)</f>
        <v>2525</v>
      </c>
      <c r="J139" s="15">
        <f>(I139*12)</f>
        <v>30300</v>
      </c>
      <c r="K139" s="17">
        <f>(J139)/7.9</f>
        <v>3835.443037974683</v>
      </c>
      <c r="L139" s="17"/>
      <c r="N139" s="17"/>
    </row>
    <row r="140" spans="1:14" ht="15">
      <c r="A140" s="1" t="s">
        <v>166</v>
      </c>
      <c r="B140" s="14">
        <v>2204</v>
      </c>
      <c r="C140" s="28">
        <f t="shared" si="22"/>
        <v>278.98734177215186</v>
      </c>
      <c r="D140" s="28">
        <f t="shared" si="20"/>
        <v>9.493670886075948</v>
      </c>
      <c r="E140" s="11">
        <v>75</v>
      </c>
      <c r="F140" s="28">
        <f t="shared" si="21"/>
        <v>31.645569620253163</v>
      </c>
      <c r="G140" s="1">
        <v>250</v>
      </c>
      <c r="H140" s="28">
        <f t="shared" si="23"/>
        <v>320.126582278481</v>
      </c>
      <c r="I140" s="2">
        <f t="shared" si="19"/>
        <v>2529</v>
      </c>
      <c r="J140" s="15">
        <f t="shared" si="24"/>
        <v>30348</v>
      </c>
      <c r="K140" s="17">
        <f t="shared" si="25"/>
        <v>3841.518987341772</v>
      </c>
      <c r="L140" s="17"/>
      <c r="N140" s="17"/>
    </row>
    <row r="141" spans="1:14" ht="15">
      <c r="A141" s="1" t="s">
        <v>82</v>
      </c>
      <c r="B141" s="14">
        <v>2204</v>
      </c>
      <c r="C141" s="28">
        <f t="shared" si="22"/>
        <v>278.98734177215186</v>
      </c>
      <c r="D141" s="28">
        <f t="shared" si="20"/>
        <v>0</v>
      </c>
      <c r="E141" s="6">
        <v>0</v>
      </c>
      <c r="F141" s="28">
        <f t="shared" si="21"/>
        <v>0</v>
      </c>
      <c r="G141" s="1">
        <v>0</v>
      </c>
      <c r="H141" s="28">
        <f t="shared" si="23"/>
        <v>278.98734177215186</v>
      </c>
      <c r="I141" s="2">
        <f t="shared" si="19"/>
        <v>2204</v>
      </c>
      <c r="J141" s="15">
        <f t="shared" si="24"/>
        <v>26448</v>
      </c>
      <c r="K141" s="17">
        <f t="shared" si="25"/>
        <v>3347.8481012658226</v>
      </c>
      <c r="L141" s="17"/>
      <c r="M141" s="17"/>
      <c r="N141" s="17"/>
    </row>
    <row r="142" spans="1:12" ht="15">
      <c r="A142" s="1" t="s">
        <v>82</v>
      </c>
      <c r="B142" s="14">
        <v>2204</v>
      </c>
      <c r="C142" s="28">
        <f t="shared" si="22"/>
        <v>278.98734177215186</v>
      </c>
      <c r="D142" s="28">
        <f t="shared" si="20"/>
        <v>0</v>
      </c>
      <c r="E142" s="6">
        <v>0</v>
      </c>
      <c r="F142" s="28">
        <f t="shared" si="21"/>
        <v>0</v>
      </c>
      <c r="G142" s="1">
        <v>0</v>
      </c>
      <c r="H142" s="28">
        <f t="shared" si="23"/>
        <v>278.98734177215186</v>
      </c>
      <c r="I142" s="2">
        <f t="shared" si="19"/>
        <v>2204</v>
      </c>
      <c r="J142" s="15">
        <f t="shared" si="24"/>
        <v>26448</v>
      </c>
      <c r="K142" s="17">
        <f t="shared" si="25"/>
        <v>3347.8481012658226</v>
      </c>
      <c r="L142" s="17"/>
    </row>
    <row r="143" spans="1:12" ht="15">
      <c r="A143" s="1" t="s">
        <v>169</v>
      </c>
      <c r="B143" s="14">
        <v>3750</v>
      </c>
      <c r="C143" s="28">
        <f t="shared" si="22"/>
        <v>474.6835443037974</v>
      </c>
      <c r="D143" s="28">
        <f t="shared" si="20"/>
        <v>0</v>
      </c>
      <c r="E143" s="6">
        <v>0</v>
      </c>
      <c r="F143" s="28">
        <f t="shared" si="21"/>
        <v>0</v>
      </c>
      <c r="G143" s="1">
        <v>0</v>
      </c>
      <c r="H143" s="28">
        <f t="shared" si="23"/>
        <v>474.6835443037974</v>
      </c>
      <c r="I143" s="2">
        <f t="shared" si="19"/>
        <v>3750</v>
      </c>
      <c r="J143" s="15">
        <f t="shared" si="24"/>
        <v>45000</v>
      </c>
      <c r="K143" s="17">
        <f t="shared" si="25"/>
        <v>5696.202531645569</v>
      </c>
      <c r="L143" s="17"/>
    </row>
    <row r="144" spans="1:12" ht="15">
      <c r="A144" s="1" t="s">
        <v>83</v>
      </c>
      <c r="B144" s="14">
        <v>2750</v>
      </c>
      <c r="C144" s="28">
        <f t="shared" si="22"/>
        <v>348.1012658227848</v>
      </c>
      <c r="D144" s="28">
        <f t="shared" si="20"/>
        <v>0</v>
      </c>
      <c r="E144" s="6">
        <v>0</v>
      </c>
      <c r="F144" s="28">
        <f t="shared" si="21"/>
        <v>0</v>
      </c>
      <c r="G144" s="1">
        <v>0</v>
      </c>
      <c r="H144" s="28">
        <f t="shared" si="23"/>
        <v>348.1012658227848</v>
      </c>
      <c r="I144" s="2">
        <f t="shared" si="19"/>
        <v>2750</v>
      </c>
      <c r="J144" s="15">
        <f>(I144*12)</f>
        <v>33000</v>
      </c>
      <c r="K144" s="17">
        <f t="shared" si="25"/>
        <v>4177.215189873417</v>
      </c>
      <c r="L144" s="17"/>
    </row>
    <row r="145" spans="1:11" s="30" customFormat="1" ht="15">
      <c r="A145" s="28"/>
      <c r="B145" s="28"/>
      <c r="C145" s="28"/>
      <c r="D145" s="28"/>
      <c r="E145" s="28"/>
      <c r="F145" s="28"/>
      <c r="G145" s="28"/>
      <c r="H145" s="28"/>
      <c r="J145" s="31">
        <f>SUM(J134:J144)</f>
        <v>344844</v>
      </c>
      <c r="K145" s="30">
        <f>SUM(K134:K144)</f>
        <v>43656.14215189873</v>
      </c>
    </row>
    <row r="146" spans="1:12" ht="15">
      <c r="A146" s="1" t="s">
        <v>136</v>
      </c>
      <c r="B146" s="14">
        <v>12892</v>
      </c>
      <c r="C146" s="28">
        <f t="shared" si="22"/>
        <v>1631.8987341772151</v>
      </c>
      <c r="D146" s="14"/>
      <c r="E146" s="6"/>
      <c r="F146" s="6"/>
      <c r="G146" s="28"/>
      <c r="H146" s="1"/>
      <c r="I146" s="2"/>
      <c r="J146" s="32">
        <v>12892</v>
      </c>
      <c r="K146" s="17">
        <f>J146/7.9</f>
        <v>1631.8987341772151</v>
      </c>
      <c r="L146" s="17"/>
    </row>
    <row r="147" spans="1:12" s="50" customFormat="1" ht="15">
      <c r="A147" s="66" t="s">
        <v>87</v>
      </c>
      <c r="B147" s="33"/>
      <c r="C147" s="33"/>
      <c r="D147" s="35"/>
      <c r="E147" s="33"/>
      <c r="F147" s="33"/>
      <c r="G147" s="36"/>
      <c r="H147" s="34">
        <f>SUM(H134:H144)</f>
        <v>3637.591012658228</v>
      </c>
      <c r="I147" s="37">
        <f>SUM(I134:I144)</f>
        <v>28737</v>
      </c>
      <c r="J147" s="38">
        <f>SUM(J145:J146)</f>
        <v>357736</v>
      </c>
      <c r="K147" s="25">
        <f>SUM(K145:K146)</f>
        <v>45288.04088607595</v>
      </c>
      <c r="L147" s="49"/>
    </row>
    <row r="149" spans="1:4" ht="15">
      <c r="A149" s="66" t="s">
        <v>165</v>
      </c>
      <c r="B149" s="75" t="e">
        <f>SUM(J147,H123,H116,#REF!,H99,H71,H36,H25)</f>
        <v>#REF!</v>
      </c>
      <c r="C149" s="76">
        <f>(H25+H36+H46+H71+H99+H116+H123+H130+5147)</f>
        <v>325558.676</v>
      </c>
      <c r="D149" s="77">
        <f>(I25+I36+I46+I71+I99+I116+I123+I130+J147)</f>
        <v>398294.44</v>
      </c>
    </row>
  </sheetData>
  <sheetProtection/>
  <mergeCells count="2">
    <mergeCell ref="A4:F4"/>
    <mergeCell ref="A2:I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5" sqref="A35"/>
    </sheetView>
  </sheetViews>
  <sheetFormatPr defaultColWidth="11.421875" defaultRowHeight="15"/>
  <cols>
    <col min="1" max="1" width="24.8515625" style="0" customWidth="1"/>
  </cols>
  <sheetData>
    <row r="1" ht="15">
      <c r="A1" s="1" t="s">
        <v>56</v>
      </c>
    </row>
    <row r="2" ht="15">
      <c r="A2" s="33" t="s">
        <v>45</v>
      </c>
    </row>
    <row r="3" ht="15">
      <c r="A3" s="33" t="s">
        <v>54</v>
      </c>
    </row>
    <row r="4" ht="15">
      <c r="A4" s="33" t="s">
        <v>113</v>
      </c>
    </row>
    <row r="5" ht="15">
      <c r="A5" s="1" t="s">
        <v>51</v>
      </c>
    </row>
    <row r="6" ht="15">
      <c r="A6" s="1" t="s">
        <v>111</v>
      </c>
    </row>
    <row r="7" ht="15">
      <c r="A7" s="33" t="s">
        <v>38</v>
      </c>
    </row>
    <row r="8" ht="15">
      <c r="A8" s="33" t="s">
        <v>43</v>
      </c>
    </row>
    <row r="9" ht="15">
      <c r="A9" s="1" t="s">
        <v>53</v>
      </c>
    </row>
    <row r="10" ht="15">
      <c r="A10" s="1" t="s">
        <v>44</v>
      </c>
    </row>
    <row r="11" ht="15">
      <c r="A11" s="33" t="s">
        <v>48</v>
      </c>
    </row>
    <row r="12" ht="15">
      <c r="A12" s="33" t="s">
        <v>132</v>
      </c>
    </row>
    <row r="13" ht="15">
      <c r="A13" s="33" t="s">
        <v>46</v>
      </c>
    </row>
    <row r="14" ht="15">
      <c r="A14" s="1" t="s">
        <v>35</v>
      </c>
    </row>
    <row r="15" ht="15">
      <c r="A15" s="1" t="s">
        <v>112</v>
      </c>
    </row>
    <row r="16" ht="15">
      <c r="A16" s="33" t="s">
        <v>42</v>
      </c>
    </row>
    <row r="17" ht="15">
      <c r="A17" s="1" t="s">
        <v>39</v>
      </c>
    </row>
    <row r="18" ht="15">
      <c r="A18" s="1" t="s">
        <v>59</v>
      </c>
    </row>
    <row r="19" ht="15">
      <c r="A19" s="1" t="s">
        <v>52</v>
      </c>
    </row>
    <row r="20" ht="15">
      <c r="A20" s="33" t="s">
        <v>50</v>
      </c>
    </row>
    <row r="21" ht="15">
      <c r="A21" s="1" t="s">
        <v>61</v>
      </c>
    </row>
    <row r="22" ht="15">
      <c r="A22" s="33" t="s">
        <v>109</v>
      </c>
    </row>
    <row r="23" ht="15">
      <c r="A23" s="33" t="s">
        <v>34</v>
      </c>
    </row>
    <row r="24" ht="15">
      <c r="A24" s="1" t="s">
        <v>55</v>
      </c>
    </row>
    <row r="25" ht="15">
      <c r="A25" s="33" t="s">
        <v>58</v>
      </c>
    </row>
    <row r="26" ht="15">
      <c r="A26" s="1" t="s">
        <v>49</v>
      </c>
    </row>
    <row r="27" ht="15">
      <c r="A27" s="1" t="s">
        <v>57</v>
      </c>
    </row>
    <row r="28" ht="15">
      <c r="A28" s="1" t="s">
        <v>110</v>
      </c>
    </row>
    <row r="29" ht="15">
      <c r="A29" s="33" t="s">
        <v>40</v>
      </c>
    </row>
    <row r="30" ht="15">
      <c r="A30" s="33" t="s">
        <v>36</v>
      </c>
    </row>
    <row r="31" ht="15">
      <c r="A31" s="33" t="s">
        <v>41</v>
      </c>
    </row>
    <row r="32" ht="15">
      <c r="A32" s="33" t="s">
        <v>60</v>
      </c>
    </row>
    <row r="33" ht="15">
      <c r="A33" s="33" t="s">
        <v>37</v>
      </c>
    </row>
    <row r="34" ht="15">
      <c r="A34" s="33" t="s">
        <v>62</v>
      </c>
    </row>
    <row r="35" ht="15">
      <c r="A35" s="33" t="s">
        <v>133</v>
      </c>
    </row>
    <row r="36" ht="15">
      <c r="A36" s="1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 de G, 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 Jackson</dc:creator>
  <cp:keywords/>
  <dc:description/>
  <cp:lastModifiedBy>Mel S</cp:lastModifiedBy>
  <cp:lastPrinted>2009-03-30T20:19:52Z</cp:lastPrinted>
  <dcterms:created xsi:type="dcterms:W3CDTF">2009-01-07T15:12:52Z</dcterms:created>
  <dcterms:modified xsi:type="dcterms:W3CDTF">2016-01-20T22:32:18Z</dcterms:modified>
  <cp:category/>
  <cp:version/>
  <cp:contentType/>
  <cp:contentStatus/>
</cp:coreProperties>
</file>